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975" windowHeight="11685" activeTab="0"/>
  </bookViews>
  <sheets>
    <sheet name="2 POINT CHARGE" sheetId="1" r:id="rId1"/>
  </sheets>
  <definedNames>
    <definedName name="_xlfn.XOR" hidden="1">#NAME?</definedName>
    <definedName name="CLERGY_DATA_BASE" localSheetId="0">"$AI$3:$BB:848"</definedName>
    <definedName name="Coverage">'2 POINT CHARGE'!#REF!</definedName>
    <definedName name="Exception">"$BZ$1:$BZ$4"</definedName>
    <definedName name="HFBILL">'2 POINT CHARGE'!$AX$4:$AY$6</definedName>
    <definedName name="HFEligibleByCR">'2 POINT CHARGE'!$BC$4:$BF$22</definedName>
    <definedName name="HFTot">'2 POINT CHARGE'!#REF!</definedName>
    <definedName name="HousingType">'2 POINT CHARGE'!A$1:A$3</definedName>
    <definedName name="MinimumBaseSalary">'2 POINT CHARGE'!#REF!</definedName>
    <definedName name="Pastor">'2 POINT CHARGE'!$AI$4:$AI$134</definedName>
    <definedName name="_xlnm.Print_Area" localSheetId="0">'2 POINT CHARGE'!$A$1:$Y$67</definedName>
    <definedName name="Rates">'2 POINT CHARGE'!$AW$13:$AZ$16</definedName>
    <definedName name="RGC">'2 POINT CHARGE'!$S$16</definedName>
  </definedNames>
  <calcPr fullCalcOnLoad="1"/>
</workbook>
</file>

<file path=xl/sharedStrings.xml><?xml version="1.0" encoding="utf-8"?>
<sst xmlns="http://schemas.openxmlformats.org/spreadsheetml/2006/main" count="2957" uniqueCount="1209">
  <si>
    <t>District</t>
  </si>
  <si>
    <t>Alamo: San Pablo</t>
  </si>
  <si>
    <t>Yes</t>
  </si>
  <si>
    <t>No</t>
  </si>
  <si>
    <t>Altair: Wesley Chapel</t>
  </si>
  <si>
    <t>Austin: Bethany</t>
  </si>
  <si>
    <t>Austin: Emmanuel</t>
  </si>
  <si>
    <t>Austin: Lake Travis</t>
  </si>
  <si>
    <t>Austin: Memorial</t>
  </si>
  <si>
    <t>Austin: Northwest Hills</t>
  </si>
  <si>
    <t>Austin: St. John's</t>
  </si>
  <si>
    <t>Austin: St. Luke</t>
  </si>
  <si>
    <t>Austin: University</t>
  </si>
  <si>
    <t>Austin: Westlake</t>
  </si>
  <si>
    <t>Austwell</t>
  </si>
  <si>
    <t>Barksdale</t>
  </si>
  <si>
    <t>Barnhart</t>
  </si>
  <si>
    <t>Belmont</t>
  </si>
  <si>
    <t>Bend</t>
  </si>
  <si>
    <t>Bertram</t>
  </si>
  <si>
    <t>Bishop: El Redentor</t>
  </si>
  <si>
    <t>Bronte: First</t>
  </si>
  <si>
    <t>Brownsville: El Buen Pastor</t>
  </si>
  <si>
    <t>Brownsville: First</t>
  </si>
  <si>
    <t>Brownsville: Templo Emmanuel</t>
  </si>
  <si>
    <t>Buchanan Dam: Highland Lakes</t>
  </si>
  <si>
    <t>Cedar Park: First</t>
  </si>
  <si>
    <t>Center City</t>
  </si>
  <si>
    <t>Christoval</t>
  </si>
  <si>
    <t>Columbus: First</t>
  </si>
  <si>
    <t>Columbus: St. Paul</t>
  </si>
  <si>
    <t>Comfort: Gaddis Memorial</t>
  </si>
  <si>
    <t>Crystal City</t>
  </si>
  <si>
    <t>Dale: Corinth</t>
  </si>
  <si>
    <t>Dewville</t>
  </si>
  <si>
    <t>Dilley: Bethania</t>
  </si>
  <si>
    <t>Donna: Principe de Paz</t>
  </si>
  <si>
    <t>Dripping Springs</t>
  </si>
  <si>
    <t>Eagle Lake</t>
  </si>
  <si>
    <t>Eagle Pass: La Trinidad</t>
  </si>
  <si>
    <t>Edinburg: El Buen Pastor</t>
  </si>
  <si>
    <t>El Campo: Wesley Chapel</t>
  </si>
  <si>
    <t>Eldorado: First</t>
  </si>
  <si>
    <t>Elgin: Bethel</t>
  </si>
  <si>
    <t>Elsa: First</t>
  </si>
  <si>
    <t>Fannin</t>
  </si>
  <si>
    <t>Flatonia</t>
  </si>
  <si>
    <t>Floresville: El Mesias</t>
  </si>
  <si>
    <t>Freyburg</t>
  </si>
  <si>
    <t>Garwood: Lehrer Memorial</t>
  </si>
  <si>
    <t>Gonzales: Henson Chapel</t>
  </si>
  <si>
    <t>Gruene UMC</t>
  </si>
  <si>
    <t>Harlingen: El Buen Samaritano</t>
  </si>
  <si>
    <t>Harlingen: Valley Praise</t>
  </si>
  <si>
    <t>Harwood</t>
  </si>
  <si>
    <t>Haynie Chapel</t>
  </si>
  <si>
    <t>Hilda</t>
  </si>
  <si>
    <t>Industry</t>
  </si>
  <si>
    <t>Industry: Cherry Chapel</t>
  </si>
  <si>
    <t>Jourdanton</t>
  </si>
  <si>
    <t>Kenedy: El Buen Samaritano</t>
  </si>
  <si>
    <t>Kerrville: Barnett Chapel</t>
  </si>
  <si>
    <t>Kingsville: El Buen Pastor</t>
  </si>
  <si>
    <t>La Vernia</t>
  </si>
  <si>
    <t>Laredo: El Mesias</t>
  </si>
  <si>
    <t>Laredo: La Trinidad</t>
  </si>
  <si>
    <t>Leakey</t>
  </si>
  <si>
    <t>Lolita</t>
  </si>
  <si>
    <t>Lometa</t>
  </si>
  <si>
    <t>London</t>
  </si>
  <si>
    <t>Louise</t>
  </si>
  <si>
    <t>Lytle</t>
  </si>
  <si>
    <t>Lytton Springs</t>
  </si>
  <si>
    <t>McCamey: First</t>
  </si>
  <si>
    <t>Mercedes: El Buen Pastor</t>
  </si>
  <si>
    <t>Mertzon</t>
  </si>
  <si>
    <t>Mission: El Mesias</t>
  </si>
  <si>
    <t>Monthalia</t>
  </si>
  <si>
    <t>Mossy Grove</t>
  </si>
  <si>
    <t>New Fountain</t>
  </si>
  <si>
    <t>Nixon</t>
  </si>
  <si>
    <t>Nixon: Harris Chapel</t>
  </si>
  <si>
    <t>Odessa: El Divino Salvador</t>
  </si>
  <si>
    <t>Paint Rock: First</t>
  </si>
  <si>
    <t>Pawnee</t>
  </si>
  <si>
    <t>Pettus</t>
  </si>
  <si>
    <t>Pharr: La Trinidad</t>
  </si>
  <si>
    <t>Pharr: Nueva Vida</t>
  </si>
  <si>
    <t>Point Comfort</t>
  </si>
  <si>
    <t>Port Arthur: Getsemani</t>
  </si>
  <si>
    <t>Port Isabel: First</t>
  </si>
  <si>
    <t>Port Lavaca: First</t>
  </si>
  <si>
    <t>Prairie Lea</t>
  </si>
  <si>
    <t>Premont</t>
  </si>
  <si>
    <t>Rabke</t>
  </si>
  <si>
    <t>Rio Grande City: First</t>
  </si>
  <si>
    <t>Robert Lee</t>
  </si>
  <si>
    <t>Rolling Hills Community</t>
  </si>
  <si>
    <t>Runge</t>
  </si>
  <si>
    <t>San Juan: Los Wesleyanos</t>
  </si>
  <si>
    <t>San Marcos: El Buen Pastor</t>
  </si>
  <si>
    <t>San Marcos: Jackson Chapel</t>
  </si>
  <si>
    <t>SAng: St. Luke</t>
  </si>
  <si>
    <t>SAng: Wesley Trinity</t>
  </si>
  <si>
    <t>SAnt: Alamo</t>
  </si>
  <si>
    <t>SAnt: Alamo Heights</t>
  </si>
  <si>
    <t>SAnt: Aldersgate</t>
  </si>
  <si>
    <t>SAnt: Bethany</t>
  </si>
  <si>
    <t>SAnt: Epworth</t>
  </si>
  <si>
    <t>SAnt: Ernest T. Dixon</t>
  </si>
  <si>
    <t>SAnt: Laurel Heights UMC</t>
  </si>
  <si>
    <t>SAnt: Resurrection UMC</t>
  </si>
  <si>
    <t>SAnt: Spring Creek</t>
  </si>
  <si>
    <t>Seadrift</t>
  </si>
  <si>
    <t>Star</t>
  </si>
  <si>
    <t>Telferner</t>
  </si>
  <si>
    <t>Temple: El Divino Salvador</t>
  </si>
  <si>
    <t>Universal City</t>
  </si>
  <si>
    <t>Victoria: Webster Chapel</t>
  </si>
  <si>
    <t>Waco: Latin American</t>
  </si>
  <si>
    <t>Walnut</t>
  </si>
  <si>
    <t>Weslaco: La Santisima Trinidad</t>
  </si>
  <si>
    <t>Winchester</t>
  </si>
  <si>
    <t>Woodsboro: Faith United</t>
  </si>
  <si>
    <t>Yorktown: First</t>
  </si>
  <si>
    <t>Zapata</t>
  </si>
  <si>
    <t>Appointment Title</t>
  </si>
  <si>
    <t>Housing Allowance</t>
  </si>
  <si>
    <t>Comprehensive Protection Plan (CPP)</t>
  </si>
  <si>
    <t>OR</t>
  </si>
  <si>
    <t>Assoc. Pastor</t>
  </si>
  <si>
    <t>Jimenez, Cecilio</t>
  </si>
  <si>
    <t>SY</t>
  </si>
  <si>
    <t>TBS</t>
  </si>
  <si>
    <t>Gonzales: Henson Chapel/Evan's Chapel</t>
  </si>
  <si>
    <t>O'Neal, Linda</t>
  </si>
  <si>
    <t>Rocksprings: FUMC/Barksdale</t>
  </si>
  <si>
    <t>Senior Pastor</t>
  </si>
  <si>
    <t>RL</t>
  </si>
  <si>
    <t>Lovos, Oscar</t>
  </si>
  <si>
    <t>Carrasco, Leo Raynaldo</t>
  </si>
  <si>
    <t>Martinez, Juanita</t>
  </si>
  <si>
    <t>De La Garza, Jacob</t>
  </si>
  <si>
    <t>Mays, Robert</t>
  </si>
  <si>
    <t>Lear, Gloria Voges</t>
  </si>
  <si>
    <t>RE</t>
  </si>
  <si>
    <t>Canales, Javier</t>
  </si>
  <si>
    <t>Unknown</t>
  </si>
  <si>
    <t>Paul, Gertrude Sparks</t>
  </si>
  <si>
    <t>Perez, Jose Arturo</t>
  </si>
  <si>
    <t>Blanco, Samuel Isaac</t>
  </si>
  <si>
    <t>Supply Pastor</t>
  </si>
  <si>
    <t>Matthews, Neal</t>
  </si>
  <si>
    <t>Pettus/Pawnee</t>
  </si>
  <si>
    <t>RA</t>
  </si>
  <si>
    <t>Uvalde: La Divina Trinidad</t>
  </si>
  <si>
    <t>Williams, Willie Mae</t>
  </si>
  <si>
    <t>LaGrange: St. James</t>
  </si>
  <si>
    <t>Williams, James C.</t>
  </si>
  <si>
    <t>Glover, Edward E.</t>
  </si>
  <si>
    <t>Wilkinson, Dennis</t>
  </si>
  <si>
    <t>Whiteside, Betty</t>
  </si>
  <si>
    <t>LY</t>
  </si>
  <si>
    <t>Duarte, Leticia</t>
  </si>
  <si>
    <t>Diggs, Rufus</t>
  </si>
  <si>
    <t>Schulenburg: Stevens Chapel</t>
  </si>
  <si>
    <t>DeHaven, Bradley Lynn</t>
  </si>
  <si>
    <t>Bellamy, Donna Brown</t>
  </si>
  <si>
    <t>PL</t>
  </si>
  <si>
    <t>Schulz, Michael Lawrence</t>
  </si>
  <si>
    <t>Ritchie, Frank</t>
  </si>
  <si>
    <t>Rauser, Cynthia Ann</t>
  </si>
  <si>
    <t>Garza, Abdon</t>
  </si>
  <si>
    <t>Pierce, Robert</t>
  </si>
  <si>
    <t>Foley, Nancy P.</t>
  </si>
  <si>
    <t>Hallettsville Circuit</t>
  </si>
  <si>
    <t>OF</t>
  </si>
  <si>
    <t>Garcia, Octaviano Zapata</t>
  </si>
  <si>
    <t>Chambers, George</t>
  </si>
  <si>
    <t>Burghardt, Charleen</t>
  </si>
  <si>
    <t>SAnt: Christ Fellowship</t>
  </si>
  <si>
    <t>Herrera, Rudy</t>
  </si>
  <si>
    <t>Hahn, Janet Kay</t>
  </si>
  <si>
    <t>Carter, Melvin</t>
  </si>
  <si>
    <t>English, Montgomery Jack</t>
  </si>
  <si>
    <t>Kingsbury, Teresa Lynn</t>
  </si>
  <si>
    <t>Crisp, Kristie</t>
  </si>
  <si>
    <t>Hebbronville: FUMC</t>
  </si>
  <si>
    <t>Alex, Billy Lynn</t>
  </si>
  <si>
    <t>Walden, Clay W.</t>
  </si>
  <si>
    <t>Weatherston, Janet Laurie</t>
  </si>
  <si>
    <t>Vela, Maria</t>
  </si>
  <si>
    <t>Weise, Dale Wade</t>
  </si>
  <si>
    <t>Junction / London</t>
  </si>
  <si>
    <t>Adams, Kathey</t>
  </si>
  <si>
    <t>Careaga, Gricelda Garcia</t>
  </si>
  <si>
    <t>Roe, Charles Eugene</t>
  </si>
  <si>
    <t>PD</t>
  </si>
  <si>
    <t>FD</t>
  </si>
  <si>
    <t>Hiatt-Reed, Robin Isabel</t>
  </si>
  <si>
    <t>FE</t>
  </si>
  <si>
    <t>Matzinger, Charlotte Garrett</t>
  </si>
  <si>
    <t>Minister of Care Ministry</t>
  </si>
  <si>
    <t>Swarts, Judy</t>
  </si>
  <si>
    <t>Bryant, James Lee</t>
  </si>
  <si>
    <t>Parrillo, Roberta Marie</t>
  </si>
  <si>
    <t>Perez, Federico</t>
  </si>
  <si>
    <t>Cochran, John Thomas</t>
  </si>
  <si>
    <t>La Feria: Dios es Amor</t>
  </si>
  <si>
    <t>SAng: Bethel</t>
  </si>
  <si>
    <t>Pirkle, Eileen</t>
  </si>
  <si>
    <t>McCrum, Michael W.</t>
  </si>
  <si>
    <t>Barrera, Baldemar</t>
  </si>
  <si>
    <t>Martin, Ruth Aquellis</t>
  </si>
  <si>
    <t>OD</t>
  </si>
  <si>
    <t>Grimes, George Robert</t>
  </si>
  <si>
    <t>Hamann, Rebecca D.</t>
  </si>
  <si>
    <t>Cavazos, Arnoldo C.</t>
  </si>
  <si>
    <t>Lopez, Jesus</t>
  </si>
  <si>
    <t>Herrera, Jorge Daniel</t>
  </si>
  <si>
    <t>Pollard, Norma Lisa</t>
  </si>
  <si>
    <t>Collins, Roy D.</t>
  </si>
  <si>
    <t>Thomson, Michael Ray</t>
  </si>
  <si>
    <t>Veribest / Paint Rock</t>
  </si>
  <si>
    <t>Dillon, David Wayne</t>
  </si>
  <si>
    <t>Harwood / Prairie Lea</t>
  </si>
  <si>
    <t>Campbell, Bill Donald</t>
  </si>
  <si>
    <t>Jimenez, Rumaldo</t>
  </si>
  <si>
    <t>Robinson, Hayward Arthur</t>
  </si>
  <si>
    <t>Edna: Scruggs</t>
  </si>
  <si>
    <t>Martin, Gary William</t>
  </si>
  <si>
    <t>Beard, Paul Anthony</t>
  </si>
  <si>
    <t>Fletcher, Mae Elizabeth</t>
  </si>
  <si>
    <t>Lockhart: St. Mark / Dale: Corinth</t>
  </si>
  <si>
    <t>Valles, John Mendez</t>
  </si>
  <si>
    <t>OE</t>
  </si>
  <si>
    <t>Mathis, Germaine Tropez</t>
  </si>
  <si>
    <t>Shelly, Dinah Smith</t>
  </si>
  <si>
    <t>Smith, Linda Hayden</t>
  </si>
  <si>
    <t>Minister to Senior Adults</t>
  </si>
  <si>
    <t>Quist, Michael Jonathan</t>
  </si>
  <si>
    <t>Mercedes</t>
  </si>
  <si>
    <t>Marchbanks, Hilary</t>
  </si>
  <si>
    <t>Troll, Rhonda Gail</t>
  </si>
  <si>
    <t>Foley, Ileen R.</t>
  </si>
  <si>
    <t>FL</t>
  </si>
  <si>
    <t>Aponte, Reinaldo</t>
  </si>
  <si>
    <t>Rio Grande City: St. John's</t>
  </si>
  <si>
    <t>Villegas, George</t>
  </si>
  <si>
    <t>Paredez, Gilbert</t>
  </si>
  <si>
    <t>Hinkebein, John Christopher</t>
  </si>
  <si>
    <t>Knobles, William L.</t>
  </si>
  <si>
    <t>McCorkle, Catherine Otto</t>
  </si>
  <si>
    <t>Christoval / SG: Grape Creek</t>
  </si>
  <si>
    <t>Ramirez, James V.</t>
  </si>
  <si>
    <t>Birkner, Timothy Joe</t>
  </si>
  <si>
    <t>Star / Center City</t>
  </si>
  <si>
    <t>Krcha, Clifford William</t>
  </si>
  <si>
    <t>Cantrell, Mary June</t>
  </si>
  <si>
    <t>Seadrift / Austwell</t>
  </si>
  <si>
    <t>Marceau, Linda Proctor</t>
  </si>
  <si>
    <t>Pastor of Missions and Outreach</t>
  </si>
  <si>
    <t>Villalpando-Stewart, Guadalupe T.</t>
  </si>
  <si>
    <t>Assoc. Pastor (PT)</t>
  </si>
  <si>
    <t>Gideon, Patricia Daline</t>
  </si>
  <si>
    <t>Alvarez, Alexander Gomez</t>
  </si>
  <si>
    <t>Garzon, Bernardo</t>
  </si>
  <si>
    <t>SAnt: El Mesias</t>
  </si>
  <si>
    <t>Mercado, Jose David</t>
  </si>
  <si>
    <t>SAnt: Emanuel</t>
  </si>
  <si>
    <t>Meande, John Njie</t>
  </si>
  <si>
    <t>Gillman, Brock Douglas</t>
  </si>
  <si>
    <t>Harden, James Kevin</t>
  </si>
  <si>
    <t>Whiteley, Paul G.</t>
  </si>
  <si>
    <t>McCarley, Everett W.</t>
  </si>
  <si>
    <t>Henry, Reese Alexandra</t>
  </si>
  <si>
    <t>Kwiatkowski, Laurinda</t>
  </si>
  <si>
    <t>Weidner, Cynthia Joanne</t>
  </si>
  <si>
    <t>Danforth, Gail</t>
  </si>
  <si>
    <t>Jackson, Cynthia J.</t>
  </si>
  <si>
    <t>Craig, Wesley Odell</t>
  </si>
  <si>
    <t>McClung, Amy Katherine</t>
  </si>
  <si>
    <t>Shiner</t>
  </si>
  <si>
    <t>Lott, Michele Marie</t>
  </si>
  <si>
    <t>Magee, Donna S.</t>
  </si>
  <si>
    <t>Marks, Robert</t>
  </si>
  <si>
    <t>Ortiz, Robert</t>
  </si>
  <si>
    <t>Bowlin, Russell Philip</t>
  </si>
  <si>
    <t>Polk, Kenneth Coleman</t>
  </si>
  <si>
    <t>Portwood, Kevin Spencer</t>
  </si>
  <si>
    <t>Purdy, Jennifer Grace</t>
  </si>
  <si>
    <t>Noah, Allen</t>
  </si>
  <si>
    <t>Rivera, David</t>
  </si>
  <si>
    <t>Perales, Raymond</t>
  </si>
  <si>
    <t>Benitez, Casimiro Osvaldo</t>
  </si>
  <si>
    <t>SAnt: Pollard Memorial</t>
  </si>
  <si>
    <t>Rogers, Bryan Jay</t>
  </si>
  <si>
    <t>Bae, Hyeok</t>
  </si>
  <si>
    <t>Scott, Matthew</t>
  </si>
  <si>
    <t>Soto, Maria Rodriguez</t>
  </si>
  <si>
    <t>Spencer, Audrey Ann</t>
  </si>
  <si>
    <t>Saenz, Aaron Gabriel</t>
  </si>
  <si>
    <t>Waddle, Robert Charles</t>
  </si>
  <si>
    <t>Karschner, Gary Don</t>
  </si>
  <si>
    <t xml:space="preserve">Miles </t>
  </si>
  <si>
    <t>Smith, Stuart Mark</t>
  </si>
  <si>
    <t>Ganado/Louise</t>
  </si>
  <si>
    <t>Crocker, Michael Paul</t>
  </si>
  <si>
    <t>Clark, Robert Lee</t>
  </si>
  <si>
    <t>Bell, Michael Kent</t>
  </si>
  <si>
    <t>Krause, Richard Mark</t>
  </si>
  <si>
    <t>Newmann, Martin Louis</t>
  </si>
  <si>
    <t>Woodson, Zettie Fennie</t>
  </si>
  <si>
    <t>Castles, Peter Van</t>
  </si>
  <si>
    <t>Sheffield, Pamela Kay</t>
  </si>
  <si>
    <t>Smith, Paul Neal</t>
  </si>
  <si>
    <t>Monthalia / Belmont</t>
  </si>
  <si>
    <t>Olsen, Gary Lee</t>
  </si>
  <si>
    <t>Sanchez, Fernando P.</t>
  </si>
  <si>
    <t>SAnt: Principe De Paz</t>
  </si>
  <si>
    <t>AM</t>
  </si>
  <si>
    <t>Arrington, Johnny Ray</t>
  </si>
  <si>
    <t>OA</t>
  </si>
  <si>
    <t>Zamora, Carlos L.</t>
  </si>
  <si>
    <t>Crane, Charles Ernest</t>
  </si>
  <si>
    <t>Curran, James Mark</t>
  </si>
  <si>
    <t>Clopton, Robert Walter</t>
  </si>
  <si>
    <t>Welborn, Ronal Coleman</t>
  </si>
  <si>
    <t>Smith, William Douglas</t>
  </si>
  <si>
    <t>Glenn, Robert Edward</t>
  </si>
  <si>
    <t>Toy, Johnny R.</t>
  </si>
  <si>
    <t>Bradford, Scott Alan</t>
  </si>
  <si>
    <t>Harrington, Daniel Richard</t>
  </si>
  <si>
    <t>Herrin, Jon</t>
  </si>
  <si>
    <t>Cajiri, Rodolfo</t>
  </si>
  <si>
    <t>PE</t>
  </si>
  <si>
    <t>Beadle, Tracey Bowles</t>
  </si>
  <si>
    <t>Cain, Klinton Wesley</t>
  </si>
  <si>
    <t>Boerne: First</t>
  </si>
  <si>
    <t>Davis, William Clyde</t>
  </si>
  <si>
    <t>Hoeflinger, Phillip Gregory</t>
  </si>
  <si>
    <t>Curry, Stephen Antony</t>
  </si>
  <si>
    <t>Straus, Lisa Moulton</t>
  </si>
  <si>
    <t>White, Earl Dale</t>
  </si>
  <si>
    <t>Stephens, Charles Dwain</t>
  </si>
  <si>
    <t>Stenftenagel, Tina W.</t>
  </si>
  <si>
    <t>Baird, Dawn Denise</t>
  </si>
  <si>
    <t>Allan, Paul William</t>
  </si>
  <si>
    <t>Altman, Ray Joseph</t>
  </si>
  <si>
    <t>Wright, Elizabeth Ruth</t>
  </si>
  <si>
    <t>Escamilla, Paul Lynd</t>
  </si>
  <si>
    <t>Grattan, Rosemary Charmaine</t>
  </si>
  <si>
    <t>Baxter Ballou, Becky</t>
  </si>
  <si>
    <t>Baumheckel, Linda Sue</t>
  </si>
  <si>
    <t>Halfacre, Celia Eileen</t>
  </si>
  <si>
    <t>Felps, David Ray</t>
  </si>
  <si>
    <t>Ethridge, Yong-Shil Kim</t>
  </si>
  <si>
    <t>Wicke, Jerimey Joshua</t>
  </si>
  <si>
    <t>Burkhalter, Estela Zuniga</t>
  </si>
  <si>
    <t>Phillips, Diana Kelley</t>
  </si>
  <si>
    <t>Lee, John Abner</t>
  </si>
  <si>
    <t>Blaylock, Lisa Marie</t>
  </si>
  <si>
    <t>Powell, Wade Alan</t>
  </si>
  <si>
    <t>Luna, Ella Leal</t>
  </si>
  <si>
    <t>Stone, Catherine Linea</t>
  </si>
  <si>
    <t>Vogt, Valerie Nagel</t>
  </si>
  <si>
    <t>Thornton, Adam Kristopher</t>
  </si>
  <si>
    <t>Leggett, Richard Lee</t>
  </si>
  <si>
    <t>Peyton, Steven David</t>
  </si>
  <si>
    <t>Petersen, Jessica Anne</t>
  </si>
  <si>
    <t>Minister of Children &amp; Family Ministry</t>
  </si>
  <si>
    <t>Martin, Jeana LeAnn</t>
  </si>
  <si>
    <t>Weimer</t>
  </si>
  <si>
    <t>Perez, Maximino Vega</t>
  </si>
  <si>
    <t>Perales, Robert Aaron</t>
  </si>
  <si>
    <t>Osorio, Juan Crescencio</t>
  </si>
  <si>
    <t>Tognetti, Joseph</t>
  </si>
  <si>
    <t>Pina, Isidro E</t>
  </si>
  <si>
    <t>Tarver, Tom Neal</t>
  </si>
  <si>
    <t>Saint, John Thomas</t>
  </si>
  <si>
    <t>Cooper, John Robert</t>
  </si>
  <si>
    <t>Jara, Nydia Irizarry</t>
  </si>
  <si>
    <t>MC: El Divino Redentor</t>
  </si>
  <si>
    <t>Rush, Lisa Winnek</t>
  </si>
  <si>
    <t>Minister of Childrens Ministry</t>
  </si>
  <si>
    <t>Rubio, Ricardo</t>
  </si>
  <si>
    <t>Del Rio: El Principe de Paz</t>
  </si>
  <si>
    <t>Watts, Billie</t>
  </si>
  <si>
    <t>Cantu, Juan</t>
  </si>
  <si>
    <t>Lindstrom, Wade Leroy</t>
  </si>
  <si>
    <t>Knapp, Adam Ray</t>
  </si>
  <si>
    <t>Noble, James Robert</t>
  </si>
  <si>
    <t>Blanco, David E.</t>
  </si>
  <si>
    <t>Tatum, Elizabeth Pratt</t>
  </si>
  <si>
    <t>SAnt: Westlawn</t>
  </si>
  <si>
    <t>Jenson, Melissa Suzanne Allen</t>
  </si>
  <si>
    <t>Sweet, James Edgar</t>
  </si>
  <si>
    <t>Williamson, Kelli Lee</t>
  </si>
  <si>
    <t>Engstrom, Cynthia Grilk</t>
  </si>
  <si>
    <t>Henners, Madeline Carrasco</t>
  </si>
  <si>
    <t>Boaz, Darlene Elizabeth</t>
  </si>
  <si>
    <t>Tomlinson, Kristopher Jay</t>
  </si>
  <si>
    <t>Mumme, Michael Christopher</t>
  </si>
  <si>
    <t>Fleming, Dean Virgil</t>
  </si>
  <si>
    <t>Falfurrias/Premont</t>
  </si>
  <si>
    <t>Fletcher, John Vincent</t>
  </si>
  <si>
    <t>Alvarez, Laura Lee</t>
  </si>
  <si>
    <t>Eagle Lake / Garwood: Lehrer Memorial</t>
  </si>
  <si>
    <t>Lyford / Edcouch</t>
  </si>
  <si>
    <t>Ramirez, Abraham Isaac</t>
  </si>
  <si>
    <t>Cuero/Rabke</t>
  </si>
  <si>
    <t>Knapp, Danielle Elizabeth</t>
  </si>
  <si>
    <t>Point Comfort / Lolita</t>
  </si>
  <si>
    <t>Pruitt, Wilson</t>
  </si>
  <si>
    <t>Smithville: FUMC / Winchester</t>
  </si>
  <si>
    <t>Tucker, Jenny Cravey</t>
  </si>
  <si>
    <t>Lometa/Bend</t>
  </si>
  <si>
    <t>Torres, Jose Arnulfo</t>
  </si>
  <si>
    <t>Horan, Karen Lynn</t>
  </si>
  <si>
    <t>Burke, Kimberly Anne Ladish</t>
  </si>
  <si>
    <t>Muehl, Jeffrey Scott</t>
  </si>
  <si>
    <t>Tomlinson, Leslie Ann Smith</t>
  </si>
  <si>
    <t>Reardon, Arvilla Jean</t>
  </si>
  <si>
    <t>Strehli, Tamara Jean</t>
  </si>
  <si>
    <t>Han, Daesub</t>
  </si>
  <si>
    <t>Aziz, Barbara Kutac</t>
  </si>
  <si>
    <t>Romero, Herman Lee</t>
  </si>
  <si>
    <t>Knight, Charles Adam</t>
  </si>
  <si>
    <t>McRorey, Larry Lewis</t>
  </si>
  <si>
    <t>Heikes, Laura Jane</t>
  </si>
  <si>
    <t>Bistline, Christine Coffey</t>
  </si>
  <si>
    <t>Flatonia / Freyburg</t>
  </si>
  <si>
    <t>Gause, Jack Chavis</t>
  </si>
  <si>
    <t>Clifton, Sheri Stice</t>
  </si>
  <si>
    <t>Fluth, John Adam</t>
  </si>
  <si>
    <t>Morrow, Linda Karen</t>
  </si>
  <si>
    <t>Teague, Jason Andrew</t>
  </si>
  <si>
    <t>Whites, Dayton Stanton</t>
  </si>
  <si>
    <t>Lloyd, Leigh Livingston</t>
  </si>
  <si>
    <t>Dykehouse, Pamela Lynn</t>
  </si>
  <si>
    <t>Stewart, Sharon Satterwhite</t>
  </si>
  <si>
    <t>Harris, Paul Ellis</t>
  </si>
  <si>
    <t>Brechin, Mark Andrew</t>
  </si>
  <si>
    <t>Steinbach, Norman Phillip</t>
  </si>
  <si>
    <t>Fieldcamp, Steven William</t>
  </si>
  <si>
    <t>Layton, Cynthia Grout</t>
  </si>
  <si>
    <t>Fahrenthold, Tim Walter</t>
  </si>
  <si>
    <t>Kepler-Karrer, Cynthia Anne</t>
  </si>
  <si>
    <t>Brewster, Laura Eileen</t>
  </si>
  <si>
    <t>Evins, Cathleen Ann</t>
  </si>
  <si>
    <t>McGuire, Carolyn Fry</t>
  </si>
  <si>
    <t>Smith, William Anderson</t>
  </si>
  <si>
    <t>Dailey, Harold Gilbert</t>
  </si>
  <si>
    <t>Schmidt, Beverly Mae</t>
  </si>
  <si>
    <t>Haley, Colleen Glasse</t>
  </si>
  <si>
    <t>Heare, Scott Ryan</t>
  </si>
  <si>
    <t>Dyke, Barbara Fruin</t>
  </si>
  <si>
    <t>Staples/Kingsbury/Fentress</t>
  </si>
  <si>
    <t>Hilburn, Randall Anthony</t>
  </si>
  <si>
    <t>Bruhn, Joachim Paul</t>
  </si>
  <si>
    <t>Ely, Ellen Lynne</t>
  </si>
  <si>
    <t>Baskin, Charles Henry</t>
  </si>
  <si>
    <t>Miller, Russell Thomas</t>
  </si>
  <si>
    <t>Payne, David Erich</t>
  </si>
  <si>
    <t>Brechin, Vivian Leighanne</t>
  </si>
  <si>
    <t>Delafield, Alan Earl</t>
  </si>
  <si>
    <t>Montgomery, Linda Kay Thompson</t>
  </si>
  <si>
    <t>McCormick, Joyce Lynn</t>
  </si>
  <si>
    <t>Sanders, Stephen Albert</t>
  </si>
  <si>
    <t>Becker, Laura Hewett</t>
  </si>
  <si>
    <t>Day, Nancy</t>
  </si>
  <si>
    <t>Feagins, John Patrick</t>
  </si>
  <si>
    <t>SAnt: La Trinidad</t>
  </si>
  <si>
    <t>Monroe, Melanie Renee</t>
  </si>
  <si>
    <t>Hallettsville  / Mossy Grove</t>
  </si>
  <si>
    <t>Blair, Vallilea</t>
  </si>
  <si>
    <t>Huntsman, Cleo Sue</t>
  </si>
  <si>
    <t>Karnes City</t>
  </si>
  <si>
    <t>Burk, Ricky Lynn</t>
  </si>
  <si>
    <t>Relder, Damon Edward</t>
  </si>
  <si>
    <t>Stegemueller, William Keith</t>
  </si>
  <si>
    <t>Elford, John Robert</t>
  </si>
  <si>
    <t>Goodman, Roberta Blackerby</t>
  </si>
  <si>
    <t>Amerson, James Patrick</t>
  </si>
  <si>
    <t>Martin, Scott Alan</t>
  </si>
  <si>
    <t>Smith, Andrew Ward</t>
  </si>
  <si>
    <t>McClain, James Carlyle</t>
  </si>
  <si>
    <t>Harris, William Monroe</t>
  </si>
  <si>
    <t>Harris, Sheree Maberry</t>
  </si>
  <si>
    <t>Stapleton, Carolyn Louise</t>
  </si>
  <si>
    <t>Aguilar, Peter Michael</t>
  </si>
  <si>
    <t>Hall, Sidney George</t>
  </si>
  <si>
    <t>Gilliam, David J.</t>
  </si>
  <si>
    <t>Wright, John Alexander</t>
  </si>
  <si>
    <t>Hackett, Gregory Allan</t>
  </si>
  <si>
    <t>Sharp, Jarrell Virgil</t>
  </si>
  <si>
    <t>Fry, James Jason</t>
  </si>
  <si>
    <t>Trawick, Jack David</t>
  </si>
  <si>
    <t>Young, Richard Alvin</t>
  </si>
  <si>
    <t>Collett, David Melville</t>
  </si>
  <si>
    <t>Kiser, Raymond Douglas</t>
  </si>
  <si>
    <t>Chase, Sylvester E.</t>
  </si>
  <si>
    <t>Lewis, Milton Henry</t>
  </si>
  <si>
    <t>King, David Gray</t>
  </si>
  <si>
    <t>Lumpkin, George Enos</t>
  </si>
  <si>
    <t>Mann, Ralph Duke</t>
  </si>
  <si>
    <t>Marshall, Monte Paul</t>
  </si>
  <si>
    <t>Jones, Bobbi Kaye</t>
  </si>
  <si>
    <t>McNitzky, David Joseph</t>
  </si>
  <si>
    <t>Johnson, Sheldon Ray</t>
  </si>
  <si>
    <t>Duke, William Monroe</t>
  </si>
  <si>
    <t>Hayes, Terrence Kenyon</t>
  </si>
  <si>
    <t>Deviney, Thomas Forrest</t>
  </si>
  <si>
    <t>Brewer, Timothy Carl</t>
  </si>
  <si>
    <t>Boyce, Everette Elmo</t>
  </si>
  <si>
    <t>Phillips, Lonnie Buren</t>
  </si>
  <si>
    <t>Cloyd, Edwin Carlos</t>
  </si>
  <si>
    <t>Porterfield, Mark Courtney</t>
  </si>
  <si>
    <t>Elford, Linda Seaman</t>
  </si>
  <si>
    <t>Roberts, James Patrick</t>
  </si>
  <si>
    <t>Sanderford, Ricky Lynn</t>
  </si>
  <si>
    <t>Minnich, David Jesse</t>
  </si>
  <si>
    <t>Young, Larry Allen</t>
  </si>
  <si>
    <t>Big Lake / Barnhart</t>
  </si>
  <si>
    <t>Roe, William Grady</t>
  </si>
  <si>
    <t>Pastor Name</t>
  </si>
  <si>
    <t>Conference Relationship</t>
  </si>
  <si>
    <t>Part II Salary</t>
  </si>
  <si>
    <t>Base Salary Paid by Church</t>
  </si>
  <si>
    <t>Type of Housing Supplied by Church to Pastor</t>
  </si>
  <si>
    <t>Housing Allowance supplied instead of Parsonage</t>
  </si>
  <si>
    <t>Plan Compensation For Pension Purposes</t>
  </si>
  <si>
    <t>Church's Minimum HealthFlex Premium Responsibility</t>
  </si>
  <si>
    <t>Church's Total HealthFlex Cost For This Pastor</t>
  </si>
  <si>
    <t>Salary</t>
  </si>
  <si>
    <t xml:space="preserve">Heallth Benefit Expense </t>
  </si>
  <si>
    <t>Clergy Retirement Security  Program (CRSP) defined benefit</t>
  </si>
  <si>
    <t>Clergy Retirement Security  Program (CRSP) defined contribution</t>
  </si>
  <si>
    <t>Part V Signatures</t>
  </si>
  <si>
    <t>Pastor's Signature</t>
  </si>
  <si>
    <t>District Superintendent's Signature</t>
  </si>
  <si>
    <t>Note to Treasurers:  The pastor may elect to have salary withheld to participate in other benefit  plans offered through the Rio Texas Conference.  These include a pretax "cafeteria plan" (DCR and HRA),a retirement saving plan called UMPIP, and  a voluntary life insurance plan.  The monthly invoice for benefits include these amounts.  Usually the plan enrollment is in November/December for the coming year.  The Pastor must copy the Church Treasurer on any enrollment form, and the local church should verify each monthly invoice to determine that the payroll is correctly handled.</t>
  </si>
  <si>
    <t>Capital District</t>
  </si>
  <si>
    <t>Crossroads District</t>
  </si>
  <si>
    <t>El Valle District</t>
  </si>
  <si>
    <t>West District</t>
  </si>
  <si>
    <t>Accountable Reimbursement Plan (ARP)</t>
  </si>
  <si>
    <t>Conference or District Salary Support  (must be requested &amp; approved)</t>
  </si>
  <si>
    <t>Parsonage</t>
  </si>
  <si>
    <t>Total Salary to Pastor from Church(es) + Conference/Distrist Salary Support</t>
  </si>
  <si>
    <t>Elgin</t>
  </si>
  <si>
    <t>Art / Castell</t>
  </si>
  <si>
    <t>Art</t>
  </si>
  <si>
    <t>Castell</t>
  </si>
  <si>
    <t>Rankin</t>
  </si>
  <si>
    <t>Pearsall: San Pablo</t>
  </si>
  <si>
    <t>Line #</t>
  </si>
  <si>
    <t>Part IV Accountable Reimbursable Plan (ARP)</t>
  </si>
  <si>
    <t>Part III Health Benefits</t>
  </si>
  <si>
    <t>Part V Recap of Church Costs</t>
  </si>
  <si>
    <t>Pastor's HealthFlex Benefit Coverage</t>
  </si>
  <si>
    <t>Church's Total Compensation Expense (Excludes cost of Utilities)</t>
  </si>
  <si>
    <t>Charge Name</t>
  </si>
  <si>
    <t>RD</t>
  </si>
  <si>
    <t>Zirkel, Milford Randolph</t>
  </si>
  <si>
    <t>Manchaca UMC</t>
  </si>
  <si>
    <t>New Braunfels: First UMC</t>
  </si>
  <si>
    <t>Floresville UMC</t>
  </si>
  <si>
    <t>Ahrens, Joan G.</t>
  </si>
  <si>
    <t>SAnt: Windcrest UMC</t>
  </si>
  <si>
    <t>Leander UMC</t>
  </si>
  <si>
    <t>SAnt: St. Paul UMC</t>
  </si>
  <si>
    <t>SAnt: University UMC</t>
  </si>
  <si>
    <t>Bee Creek UMC</t>
  </si>
  <si>
    <t>Pleasanton: First UMC</t>
  </si>
  <si>
    <t>Bulverde UMC</t>
  </si>
  <si>
    <t>SAnt: Korean UMC</t>
  </si>
  <si>
    <t>Kerrville: First UMC</t>
  </si>
  <si>
    <t>Rockport: First UMC</t>
  </si>
  <si>
    <t>Bracken UMC</t>
  </si>
  <si>
    <t>Three Rivers UMC</t>
  </si>
  <si>
    <t>SAnt: Coker UMC</t>
  </si>
  <si>
    <t>Kyle UMC</t>
  </si>
  <si>
    <t>SAnt: Travis Park UMC</t>
  </si>
  <si>
    <t>SAnt: St. Andrew's UMC</t>
  </si>
  <si>
    <t>Somerset UMC</t>
  </si>
  <si>
    <t>SAnt: St. Mark's UMC</t>
  </si>
  <si>
    <t>La Grange: First UMC</t>
  </si>
  <si>
    <t>Canyon Lake: North Shore UMC</t>
  </si>
  <si>
    <t>Austin: Covenant UMC</t>
  </si>
  <si>
    <t>Castroville: Medina Valley UMC</t>
  </si>
  <si>
    <t>Lockhart: First UMC</t>
  </si>
  <si>
    <t>Hunt UMC</t>
  </si>
  <si>
    <t>Austin: Wesley UMC</t>
  </si>
  <si>
    <t>SAnt: Trinity UMC</t>
  </si>
  <si>
    <t>Blanco UMC</t>
  </si>
  <si>
    <t>Kingsville: First UMC</t>
  </si>
  <si>
    <t>Austin: Faith UMC</t>
  </si>
  <si>
    <t>Goliad: First UMC</t>
  </si>
  <si>
    <t>Utopia UMC</t>
  </si>
  <si>
    <t>Devine UMC</t>
  </si>
  <si>
    <t>Ingleside UMC</t>
  </si>
  <si>
    <t>La Feria UMC</t>
  </si>
  <si>
    <t>Buda UMC</t>
  </si>
  <si>
    <t>SAnt: St. Matthew's UMC</t>
  </si>
  <si>
    <t>Austin: Berkeley UMC</t>
  </si>
  <si>
    <t>Mission: First UMC</t>
  </si>
  <si>
    <t>Duvall, Donald Ray</t>
  </si>
  <si>
    <t>Austin: Crestview UMC</t>
  </si>
  <si>
    <t>Marble Falls UMC</t>
  </si>
  <si>
    <t>Brackettville UMC</t>
  </si>
  <si>
    <t>Cedar Creek UMC</t>
  </si>
  <si>
    <t>Uvalde: First UMC</t>
  </si>
  <si>
    <t>SAnt: Chapel Hill UMC</t>
  </si>
  <si>
    <t>Austin: Oak Hill UMC</t>
  </si>
  <si>
    <t>Del Rio: First UMC</t>
  </si>
  <si>
    <t>Freeto, Sharon May</t>
  </si>
  <si>
    <t>Austin: Tarrytown UMC</t>
  </si>
  <si>
    <t>SAnt: Northern Hills UMC</t>
  </si>
  <si>
    <t>Austin: St. Peter's UMC</t>
  </si>
  <si>
    <t>SAnt: Bethel UMC</t>
  </si>
  <si>
    <t>Sinton: First UMC</t>
  </si>
  <si>
    <t>Mason: First UMC</t>
  </si>
  <si>
    <t>Lakehills UMC</t>
  </si>
  <si>
    <t>Austin: Trinity UMC</t>
  </si>
  <si>
    <t>SAnt: Oxford UMC</t>
  </si>
  <si>
    <t>Laredo: First UMC</t>
  </si>
  <si>
    <t>SAng: First UMC</t>
  </si>
  <si>
    <t>Lampasas UMC</t>
  </si>
  <si>
    <t>Luling: First UMC</t>
  </si>
  <si>
    <t>Manor UMC</t>
  </si>
  <si>
    <t>Kerrville: St. Paul's UMC</t>
  </si>
  <si>
    <t>Harlingen: Wesley UMC</t>
  </si>
  <si>
    <t>Hornung, Warren George</t>
  </si>
  <si>
    <t>Goldthwaite UMC</t>
  </si>
  <si>
    <t>Burnet UMC</t>
  </si>
  <si>
    <t>Palacios UMC</t>
  </si>
  <si>
    <t>Edna: First UMC</t>
  </si>
  <si>
    <t>Seguin: First UMC</t>
  </si>
  <si>
    <t>Menard: First UMC</t>
  </si>
  <si>
    <t>Lacy, Larry Alan</t>
  </si>
  <si>
    <t>Aransas Pass UMC</t>
  </si>
  <si>
    <t>Bastrop UMC</t>
  </si>
  <si>
    <t>Pflugerville UMC</t>
  </si>
  <si>
    <t>Sonora UMC</t>
  </si>
  <si>
    <t>Fredericksburg UMC</t>
  </si>
  <si>
    <t>Christine UMC</t>
  </si>
  <si>
    <t>Harper UMC</t>
  </si>
  <si>
    <t>Cotulla: First UMC</t>
  </si>
  <si>
    <t>Bandera UMC</t>
  </si>
  <si>
    <t>Seguin: Wesley Harper UMC</t>
  </si>
  <si>
    <t>Helotes Hills UMC</t>
  </si>
  <si>
    <t>Schertz UMC</t>
  </si>
  <si>
    <t>Beeville: First UMC</t>
  </si>
  <si>
    <t>Austin: First UMC</t>
  </si>
  <si>
    <t>Sterling City: First UMC</t>
  </si>
  <si>
    <t>Onwiler, Harold Martin</t>
  </si>
  <si>
    <t>MC: St. Mark UMC</t>
  </si>
  <si>
    <t>Harlingen: First UMC</t>
  </si>
  <si>
    <t>Stockdale: Christ UMC</t>
  </si>
  <si>
    <t>MC: First UMC</t>
  </si>
  <si>
    <t>El Campo: First UMC</t>
  </si>
  <si>
    <t>Pearsall UMC</t>
  </si>
  <si>
    <t>SAnt: Colonial Hills UMC</t>
  </si>
  <si>
    <t>Hondo UMC</t>
  </si>
  <si>
    <t>Oak Island UMC</t>
  </si>
  <si>
    <t>Canyon Lake UMC</t>
  </si>
  <si>
    <t>Driftwood UMC</t>
  </si>
  <si>
    <t>Fashing UMC</t>
  </si>
  <si>
    <t>Ozona UMC</t>
  </si>
  <si>
    <t>Odem: First UMC</t>
  </si>
  <si>
    <t>Johnson City UMC</t>
  </si>
  <si>
    <t>Sadler, Tina Harlene</t>
  </si>
  <si>
    <t>San Saba UMC</t>
  </si>
  <si>
    <t>San Marcos: First UMC</t>
  </si>
  <si>
    <t>Scharmann, Larry Lee</t>
  </si>
  <si>
    <t>El Campo: St. Paul UMC</t>
  </si>
  <si>
    <t>Granite Shoals: Grace UMC</t>
  </si>
  <si>
    <t>Gonzales: First UMC</t>
  </si>
  <si>
    <t>Spiller, John Sidney</t>
  </si>
  <si>
    <t>Sabinal: First UMC</t>
  </si>
  <si>
    <t>Medina UMC</t>
  </si>
  <si>
    <t>Brady: First UMC</t>
  </si>
  <si>
    <t>Austin: Parker Lane UMC</t>
  </si>
  <si>
    <t>SAng: Sierra Vista UMC</t>
  </si>
  <si>
    <t>Wimberley UMC</t>
  </si>
  <si>
    <t>Mathis UMC</t>
  </si>
  <si>
    <t>Llano: Lutie Watkins UMC</t>
  </si>
  <si>
    <t>SAnt: Jacob's Chapel UMC</t>
  </si>
  <si>
    <t>SAnt: Northwest Hills UMC</t>
  </si>
  <si>
    <t>Austin: Simpson UMC</t>
  </si>
  <si>
    <t>Skidmore UMC</t>
  </si>
  <si>
    <t>Alice: First UMC</t>
  </si>
  <si>
    <t>Beeville: Jones Chapel UMC</t>
  </si>
  <si>
    <t>Weslaco: First UMC</t>
  </si>
  <si>
    <t>Edinburg: First UMC</t>
  </si>
  <si>
    <t>George West UMC</t>
  </si>
  <si>
    <t>Zermeno, Adrienne Lynn</t>
  </si>
  <si>
    <t>Baik, Frank Bumjoon</t>
  </si>
  <si>
    <t>Schulenburg</t>
  </si>
  <si>
    <t>Bailey, Barton Howard</t>
  </si>
  <si>
    <t>Paid by RGC Legacy Funds</t>
  </si>
  <si>
    <t>Instructions</t>
  </si>
  <si>
    <t>Color 
Code</t>
  </si>
  <si>
    <t>Headings</t>
  </si>
  <si>
    <t>Info &amp; Calculations</t>
  </si>
  <si>
    <t>Part I - General</t>
  </si>
  <si>
    <t>CovOpt</t>
  </si>
  <si>
    <t>Bill to Church</t>
  </si>
  <si>
    <t>Electiion</t>
  </si>
  <si>
    <t>Local Church Representative Name &amp; Office / Signature</t>
  </si>
  <si>
    <t>Adams, Jason Elliot</t>
  </si>
  <si>
    <t>Raymondville: First</t>
  </si>
  <si>
    <t>A Full Time Clergy must elect A UMPIP Contribution of at least 1% of Plan Compensation to receive full pension Benefits</t>
  </si>
  <si>
    <t>(1) Clergy Only</t>
  </si>
  <si>
    <t>(2) Clergy &amp; Spouse</t>
  </si>
  <si>
    <t>(3) Clergy &amp; Family</t>
  </si>
  <si>
    <t>DISTRICT</t>
  </si>
  <si>
    <t>Booth, Theresa Marie</t>
  </si>
  <si>
    <t>Freer/Bruni</t>
  </si>
  <si>
    <t>Freer</t>
  </si>
  <si>
    <t>Bruni</t>
  </si>
  <si>
    <t>Waiver for Exceptions to HealthFlex Mandatory Coverage - See Instructions</t>
  </si>
  <si>
    <t>None</t>
  </si>
  <si>
    <t>Distribution of Cost of Pastor Compensation by Church</t>
  </si>
  <si>
    <t>YES</t>
  </si>
  <si>
    <t>Same Percent for Each Line Item</t>
  </si>
  <si>
    <t>Different Percent for Some Line Items</t>
  </si>
  <si>
    <t>Cost for this Church</t>
  </si>
  <si>
    <t>Expense for each church</t>
  </si>
  <si>
    <t>Charge Expense</t>
  </si>
  <si>
    <t>for Use with Two Churches in Charge</t>
  </si>
  <si>
    <t>← Enter Percent to use in Each Line</t>
  </si>
  <si>
    <r>
      <t xml:space="preserve">Percent to use </t>
    </r>
    <r>
      <rPr>
        <sz val="10"/>
        <color indexed="8"/>
        <rFont val="Arial Narrow"/>
        <family val="2"/>
      </rPr>
      <t>↓</t>
    </r>
  </si>
  <si>
    <t>Retired</t>
  </si>
  <si>
    <t>Hill Country District</t>
  </si>
  <si>
    <t>Coastal Bend District</t>
  </si>
  <si>
    <t>Las Misiones District</t>
  </si>
  <si>
    <t>Alejandro, Janie Rose</t>
  </si>
  <si>
    <t>SAnt: Divine Grace UMC</t>
  </si>
  <si>
    <t>Baltazar-Ramirez, Esperanza</t>
  </si>
  <si>
    <t>Beasley, Amelia Pieterse</t>
  </si>
  <si>
    <t>Boehk, Karen Sue</t>
  </si>
  <si>
    <t>Bradley, George Allan</t>
  </si>
  <si>
    <t>Retired-20 yr rule</t>
  </si>
  <si>
    <t>Broome, Cheryl Ann</t>
  </si>
  <si>
    <t>Chamness, Chad Aaron</t>
  </si>
  <si>
    <t>Driskell, David</t>
  </si>
  <si>
    <t>Edgar, David Ellsworth</t>
  </si>
  <si>
    <t>Asst Director of Intergenerational Discipleship</t>
  </si>
  <si>
    <t>Freeman, Marcus Antonio Lucas</t>
  </si>
  <si>
    <t>Fuerst, Taylor</t>
  </si>
  <si>
    <t>Gonzalez, Stan</t>
  </si>
  <si>
    <t>Graham, Bethany Sue</t>
  </si>
  <si>
    <t>Victoria: John Wesley</t>
  </si>
  <si>
    <t>Hazlewood, Milburn Edens</t>
  </si>
  <si>
    <t>Herrera, Abigail Parker</t>
  </si>
  <si>
    <t>Minister of Connectional Outreach</t>
  </si>
  <si>
    <t>Hollums, Tiffany</t>
  </si>
  <si>
    <t>How, Bonnie Lee</t>
  </si>
  <si>
    <t>Hunter, Jacob Earle</t>
  </si>
  <si>
    <t>SAnt: Chinese UMC</t>
  </si>
  <si>
    <t>Jara, Juan Ortiz</t>
  </si>
  <si>
    <t>Kee-Rees, JoBeth</t>
  </si>
  <si>
    <t>Pastoral Counseling</t>
  </si>
  <si>
    <t>Leyva, Javier</t>
  </si>
  <si>
    <t>Lopez, Robert M</t>
  </si>
  <si>
    <t>District Superintendent</t>
  </si>
  <si>
    <t>Luhrs, Glenn Arthur</t>
  </si>
  <si>
    <t>McCandless, Mickey Ted</t>
  </si>
  <si>
    <t>Church Connections</t>
  </si>
  <si>
    <t>Melton, Patrick J.</t>
  </si>
  <si>
    <t>Merrill, Laura Anne</t>
  </si>
  <si>
    <t>Morris, Michael William</t>
  </si>
  <si>
    <t>Nicholson, John Lambert</t>
  </si>
  <si>
    <t>Padilla, Liliana</t>
  </si>
  <si>
    <t>Pennington, Matthew James</t>
  </si>
  <si>
    <t>RP</t>
  </si>
  <si>
    <t>Prescher, Walter Alfred</t>
  </si>
  <si>
    <t>Rang, Susan</t>
  </si>
  <si>
    <t>Rice, William Ernest</t>
  </si>
  <si>
    <t>Director, Communications &amp; Media Center</t>
  </si>
  <si>
    <t>Rochte, Rebekah Cecilia</t>
  </si>
  <si>
    <t>Rohlfs, Carl Walter</t>
  </si>
  <si>
    <t>Saenz III, Ruben</t>
  </si>
  <si>
    <t>Sanchez, David</t>
  </si>
  <si>
    <t>McCamey: First/Rankin</t>
  </si>
  <si>
    <t>Sansing, Valerie Jean</t>
  </si>
  <si>
    <t>Sellers, Kenneth Foster</t>
  </si>
  <si>
    <t>Shoenfelt, Kelly</t>
  </si>
  <si>
    <t>Montel</t>
  </si>
  <si>
    <t>Snape, Jonathan</t>
  </si>
  <si>
    <t>Stemme, Robert</t>
  </si>
  <si>
    <t>San Juan</t>
  </si>
  <si>
    <t>Surdy, Jason</t>
  </si>
  <si>
    <t>Tillinghast, Charles Jay</t>
  </si>
  <si>
    <t>Dir of Youth Ministries</t>
  </si>
  <si>
    <t>Toomire, Kyle Robert</t>
  </si>
  <si>
    <t>Trammell, Benjamin David</t>
  </si>
  <si>
    <t>Valle, Saul Israel</t>
  </si>
  <si>
    <t>Valverde, Eradio</t>
  </si>
  <si>
    <t>Vazquez-Garza, Virgilio</t>
  </si>
  <si>
    <t>Vernone, Michelle Jacquelynn</t>
  </si>
  <si>
    <t>Vlk, Michael</t>
  </si>
  <si>
    <t>Vogt, Eric Wayne</t>
  </si>
  <si>
    <t>Austin: Servant Church</t>
  </si>
  <si>
    <t>Welborn, Teresa Gayle</t>
  </si>
  <si>
    <t>CONF_RELATION_CODE</t>
  </si>
  <si>
    <t>APPT_TITLE</t>
  </si>
  <si>
    <t>PERCENT_SRVC</t>
  </si>
  <si>
    <t>CHARGE_NAME_SORT</t>
  </si>
  <si>
    <t>CHURCH_1_NAME</t>
  </si>
  <si>
    <t>CHURCH_2_RGC</t>
  </si>
  <si>
    <t>NO</t>
  </si>
  <si>
    <t>CHURCH_1_RGC</t>
  </si>
  <si>
    <t>CHURCH_2_NAME</t>
  </si>
  <si>
    <t>Bloomington</t>
  </si>
  <si>
    <t>Donna: FUMC</t>
  </si>
  <si>
    <t>Churches in Charge: Name</t>
  </si>
  <si>
    <t>Same 
Percent for Each Line 
Item</t>
  </si>
  <si>
    <t>← Enter Percent to 
use in Each Line</t>
  </si>
  <si>
    <t>yes</t>
  </si>
  <si>
    <t xml:space="preserve">RGC Legacy Church       </t>
  </si>
  <si>
    <t>(If "Yes", then some benefit expenses are paid through Legacy Funds)</t>
  </si>
  <si>
    <t>Total RGC Legacy Contribution  &gt;</t>
  </si>
  <si>
    <t>Pre-tax deduction from Pastor's Salary for IRS 107 Exclusion as Pastoral Housing Cost</t>
  </si>
  <si>
    <t>Church's Total Compensation Expense (Excludes cost of Utilities) LESS any RGC Legacy Contribution</t>
  </si>
  <si>
    <t>(Used to determine share of cost to each church.)</t>
  </si>
  <si>
    <t>Amount to be Billed to Church for Selected Coverage</t>
  </si>
  <si>
    <t>Church Enters Data</t>
  </si>
  <si>
    <t xml:space="preserve">Date:  </t>
  </si>
  <si>
    <r>
      <t xml:space="preserve">Is the percent of cost of each line item to be the same for all line items for the same church? Adjustments can be made in Line 10.  If "yes" enter "YES".  If "NO" enter "NO" and adjust percentages in column below. </t>
    </r>
    <r>
      <rPr>
        <sz val="11"/>
        <rFont val="Calibri"/>
        <family val="2"/>
      </rPr>
      <t>↓</t>
    </r>
  </si>
  <si>
    <t>Amount for "Church Election" = Cost for Selected Coverage - Church's Minimum Responsibility</t>
  </si>
  <si>
    <t>Portion of "Church Election" that is selected as a church responsibility for cost of insurance.</t>
  </si>
  <si>
    <t>Drop-Down</t>
  </si>
  <si>
    <t>HOUSING</t>
  </si>
  <si>
    <t>HEALTHFLEX_WAIVER</t>
  </si>
  <si>
    <t>Church_Min</t>
  </si>
  <si>
    <t>HEALTHFLEX_RATES</t>
  </si>
  <si>
    <t>LOOKUP TABLE</t>
  </si>
  <si>
    <t>CLERGY_NAMES_SORT</t>
  </si>
  <si>
    <t>CLERGY_DATA_BASE</t>
  </si>
  <si>
    <t>CHARGE_DATA_BASE</t>
  </si>
  <si>
    <t>CONF_RELATION</t>
  </si>
  <si>
    <t>Associate Member</t>
  </si>
  <si>
    <t>Deacon in full connection</t>
  </si>
  <si>
    <t>Elder in full connection</t>
  </si>
  <si>
    <t>Full time Local Pastor</t>
  </si>
  <si>
    <t>Associate Member of other Conference</t>
  </si>
  <si>
    <t>Deacon of other Conference</t>
  </si>
  <si>
    <t>Elder of other conference</t>
  </si>
  <si>
    <t>Full member of other denomination</t>
  </si>
  <si>
    <t>Elder of other conference - Retired</t>
  </si>
  <si>
    <t>Probationary Deacon/Deaconess</t>
  </si>
  <si>
    <t>Probationary Elder</t>
  </si>
  <si>
    <t>Part time Local Pastor</t>
  </si>
  <si>
    <t>Retired Associate Member</t>
  </si>
  <si>
    <t>Retired Elder</t>
  </si>
  <si>
    <t>Retired Local Pastor</t>
  </si>
  <si>
    <t>Retired Deacon/Deaconess</t>
  </si>
  <si>
    <t>Retired Probationary Member</t>
  </si>
  <si>
    <t>HEALTHFLEX_ELIGIBLE</t>
  </si>
  <si>
    <t>Eligible</t>
  </si>
  <si>
    <t>CONF_REL_ID</t>
  </si>
  <si>
    <t>$BE$13:$BH$16</t>
  </si>
  <si>
    <t>$BK$5:$BM$26</t>
  </si>
  <si>
    <t>% Service  (Full Time=100%, 3/4 time=75%, half time=50%, quarter time=25%)</t>
  </si>
  <si>
    <t>% Service to each Church (similar to Line 4)</t>
  </si>
  <si>
    <t>Austin: Govalle</t>
  </si>
  <si>
    <t>Austin: St. Paul's</t>
  </si>
  <si>
    <t>Bay City: Nazareth</t>
  </si>
  <si>
    <t>CC: Asbury</t>
  </si>
  <si>
    <t>CC: El Buen Pastor</t>
  </si>
  <si>
    <t>CC: First UMC</t>
  </si>
  <si>
    <t>CC: Grace</t>
  </si>
  <si>
    <t>CC: Kelsey Memorial</t>
  </si>
  <si>
    <t>CC: St. John's</t>
  </si>
  <si>
    <t>CC: St. Lukes</t>
  </si>
  <si>
    <t>CC: St. Paul</t>
  </si>
  <si>
    <t>CC: Wesley</t>
  </si>
  <si>
    <t>CC: Island in the Son</t>
  </si>
  <si>
    <t>Center Point</t>
  </si>
  <si>
    <t>Chapel Hill</t>
  </si>
  <si>
    <t>Crystal City: Swindall Memorial</t>
  </si>
  <si>
    <t>Dilley UMC</t>
  </si>
  <si>
    <t>Iraan</t>
  </si>
  <si>
    <t>Kempner UMC</t>
  </si>
  <si>
    <t>Martindale</t>
  </si>
  <si>
    <t>Melvin</t>
  </si>
  <si>
    <t>Muldoon</t>
  </si>
  <si>
    <t>Poteet UMC</t>
  </si>
  <si>
    <t>Robstown: El Redentor</t>
  </si>
  <si>
    <t>Rock Island</t>
  </si>
  <si>
    <t>San Benito</t>
  </si>
  <si>
    <t>Smiley UMC</t>
  </si>
  <si>
    <t>Staples</t>
  </si>
  <si>
    <t>Valley Spring</t>
  </si>
  <si>
    <t>Cherokee</t>
  </si>
  <si>
    <t>Yancey</t>
  </si>
  <si>
    <t>Hope</t>
  </si>
  <si>
    <t>CPP</t>
  </si>
  <si>
    <t>CRSP Defined Benefit</t>
  </si>
  <si>
    <t>CRSP Defined Contribution</t>
  </si>
  <si>
    <t>UMPIP</t>
  </si>
  <si>
    <t>PENSION_BENEFITS</t>
  </si>
  <si>
    <t>Income Limit</t>
  </si>
  <si>
    <t>% SERVICE</t>
  </si>
  <si>
    <t>Amount</t>
  </si>
  <si>
    <t>none</t>
  </si>
  <si>
    <t>&lt; 1</t>
  </si>
  <si>
    <t>CELL VALUES</t>
  </si>
  <si>
    <t>Clergy is Eligible and responsible for participation in HealthFlex Participation unless waived.</t>
  </si>
  <si>
    <t>Select Pastor's Name</t>
  </si>
  <si>
    <t>(Select green cell, then use drop-down button to find Name of Charge) &gt;</t>
  </si>
  <si>
    <t>Select Charge's Name</t>
  </si>
  <si>
    <t>(Select green cell, then use drop-down button to find pastor's name.) &gt;</t>
  </si>
  <si>
    <t>Calculated Data Entered Automatically</t>
  </si>
  <si>
    <t>UMPIP Church Contribution (for Part Time Appointments)</t>
  </si>
  <si>
    <t>Angle, Polly Morrison</t>
  </si>
  <si>
    <t>Armwood, Jasper Earl</t>
  </si>
  <si>
    <t>Barrera, Rodolfo</t>
  </si>
  <si>
    <t>Bixler, Maurice Gene</t>
  </si>
  <si>
    <t>Asst. to the District Superintendent</t>
  </si>
  <si>
    <t>Borrego, Daisy San Jorge</t>
  </si>
  <si>
    <t>Butterbrodt, Evan Gay</t>
  </si>
  <si>
    <t>Campen, Tanya Eustace</t>
  </si>
  <si>
    <t>Campos, Francisco</t>
  </si>
  <si>
    <t>Carter, Aaron M.</t>
  </si>
  <si>
    <t>Clark, Carl Wayne</t>
  </si>
  <si>
    <t>Dobbs, Michael Rea</t>
  </si>
  <si>
    <t>Douglas, Carl Cletis</t>
  </si>
  <si>
    <t>Duran, Cesar Mauricio</t>
  </si>
  <si>
    <t>Ecoff, Lupita</t>
  </si>
  <si>
    <t>Director</t>
  </si>
  <si>
    <t>Everhart, Pamela Suzette</t>
  </si>
  <si>
    <t>Feagins, Raquel Cajiri</t>
  </si>
  <si>
    <t>Fields, Ann Brown</t>
  </si>
  <si>
    <t>Fitzgold, Katy Megan</t>
  </si>
  <si>
    <t>Assoc. Director</t>
  </si>
  <si>
    <t>Green, Kallie Ellen</t>
  </si>
  <si>
    <t>Gwathmey, Linda Sue</t>
  </si>
  <si>
    <t>Hembree, Kelley</t>
  </si>
  <si>
    <t>Hierholzer, Malford Cotham</t>
  </si>
  <si>
    <t>Hollums, Duncan</t>
  </si>
  <si>
    <t>Executive Director</t>
  </si>
  <si>
    <t>Huo, Chengju</t>
  </si>
  <si>
    <t>Jenson, Gary Ryan</t>
  </si>
  <si>
    <t>Johnson, Thomas Adamson</t>
  </si>
  <si>
    <t>Johnson, William Denzil</t>
  </si>
  <si>
    <t>Jones, Calvin Marshall</t>
  </si>
  <si>
    <t>Kelley, Jennifer Denyse</t>
  </si>
  <si>
    <t>Kepler, Kent Leon</t>
  </si>
  <si>
    <t>Lind, Melissa</t>
  </si>
  <si>
    <t>Littlefield, Nancy Niebuhr</t>
  </si>
  <si>
    <t>Mariscal, Arturo</t>
  </si>
  <si>
    <t>Martinez, Jose Rene</t>
  </si>
  <si>
    <t>Mavrode, Art</t>
  </si>
  <si>
    <t>Assistant to the Episcopal Office</t>
  </si>
  <si>
    <t>Mossman, Nancy Cripps</t>
  </si>
  <si>
    <t>Nelson, Melissa Lee Smith</t>
  </si>
  <si>
    <t>Padilla, Miguel Angel</t>
  </si>
  <si>
    <t>Perez, Herlinda</t>
  </si>
  <si>
    <t>Purnell, Charles</t>
  </si>
  <si>
    <t>Roberts, Foster</t>
  </si>
  <si>
    <t>Robertson, Gregory Alan</t>
  </si>
  <si>
    <t>Rohlfs, Claus Hermann</t>
  </si>
  <si>
    <t>Sassman, Harold Gene</t>
  </si>
  <si>
    <t>Sellers, Judith Ledbetter</t>
  </si>
  <si>
    <t>Skinner, David Blaine</t>
  </si>
  <si>
    <t>Smith, Darrell Lord</t>
  </si>
  <si>
    <t>Smith, Michael A.</t>
  </si>
  <si>
    <t>Swetman, Michael</t>
  </si>
  <si>
    <t>Troy, John Stanley</t>
  </si>
  <si>
    <t>Vazquez, Maribel</t>
  </si>
  <si>
    <t>Waller, Kendall A</t>
  </si>
  <si>
    <t>Westbrook, Carl Elliott</t>
  </si>
  <si>
    <t>Wilson, Holly Kristen Ebel</t>
  </si>
  <si>
    <t>Alice: First</t>
  </si>
  <si>
    <t>Aransas Pass</t>
  </si>
  <si>
    <t>Austin: Berkeley</t>
  </si>
  <si>
    <t>Austin: Covenant</t>
  </si>
  <si>
    <t>Austin: Crestview</t>
  </si>
  <si>
    <t>Austin: Faith</t>
  </si>
  <si>
    <t>Austin: First</t>
  </si>
  <si>
    <t>Austin: Oak Hill</t>
  </si>
  <si>
    <t>Austin: Parker Lane</t>
  </si>
  <si>
    <t>Austin: Simpson</t>
  </si>
  <si>
    <t>Austin: St. Mark</t>
  </si>
  <si>
    <t>Austin: St. Peter's</t>
  </si>
  <si>
    <t>Austin: Tarrytown</t>
  </si>
  <si>
    <t>Austin: Trinity</t>
  </si>
  <si>
    <t>Austin: Wesley</t>
  </si>
  <si>
    <t>Bandera</t>
  </si>
  <si>
    <t>Bastrop</t>
  </si>
  <si>
    <t>Bee Creek</t>
  </si>
  <si>
    <t>Beeville: First</t>
  </si>
  <si>
    <t>Beeville: Jones Chapel</t>
  </si>
  <si>
    <t>Big Lake: First</t>
  </si>
  <si>
    <t>Bishop</t>
  </si>
  <si>
    <t>Bishop: First</t>
  </si>
  <si>
    <t>Blanco</t>
  </si>
  <si>
    <t>Bloomington: First UMC</t>
  </si>
  <si>
    <t>Boerne</t>
  </si>
  <si>
    <t>Bracken</t>
  </si>
  <si>
    <t>Brackettville</t>
  </si>
  <si>
    <t>Brady: First</t>
  </si>
  <si>
    <t>Buda</t>
  </si>
  <si>
    <t>Bulverde</t>
  </si>
  <si>
    <t>Burnet</t>
  </si>
  <si>
    <t>Canyon Lake</t>
  </si>
  <si>
    <t>North Shore</t>
  </si>
  <si>
    <t>Carrizo Springs/Crystal City</t>
  </si>
  <si>
    <t>Carrizo Springs</t>
  </si>
  <si>
    <t>Castroville: Medina Valley</t>
  </si>
  <si>
    <t>CC: First</t>
  </si>
  <si>
    <t>CC: St. Luke's</t>
  </si>
  <si>
    <t>CC: St. Peter's by the Sea/CC District</t>
  </si>
  <si>
    <t>CC: St. Peter's By The Sea</t>
  </si>
  <si>
    <t>Cedar Creek</t>
  </si>
  <si>
    <t>Christine</t>
  </si>
  <si>
    <t>SAng: Grape Creek UMC</t>
  </si>
  <si>
    <t>Cotulla: First</t>
  </si>
  <si>
    <t>Cross Tracks Church</t>
  </si>
  <si>
    <t>Cuero: First</t>
  </si>
  <si>
    <t>Del Rio: Principe de Paz</t>
  </si>
  <si>
    <t>Del Rio: First</t>
  </si>
  <si>
    <t>Devine: First</t>
  </si>
  <si>
    <t>Dilley</t>
  </si>
  <si>
    <t>Donna: First</t>
  </si>
  <si>
    <t>Donna: Principe de Paz/San Juan: Los Wesleyanos</t>
  </si>
  <si>
    <t>Driftwood</t>
  </si>
  <si>
    <t>Eagle Pass: FUMC / La Trinidad</t>
  </si>
  <si>
    <t>Eagle Pass</t>
  </si>
  <si>
    <t>Edinburg: First</t>
  </si>
  <si>
    <t>Edna: First</t>
  </si>
  <si>
    <t>Edna: Scruggs Chapel</t>
  </si>
  <si>
    <t>El Campo: First</t>
  </si>
  <si>
    <t>El Campo: St. Paul</t>
  </si>
  <si>
    <t>Elsa</t>
  </si>
  <si>
    <t>Falfurrias: First</t>
  </si>
  <si>
    <t>Fashing</t>
  </si>
  <si>
    <t>Floresville</t>
  </si>
  <si>
    <t>Fredericksburg</t>
  </si>
  <si>
    <t>Ganado: First</t>
  </si>
  <si>
    <t>George West</t>
  </si>
  <si>
    <t>Goldthwaite</t>
  </si>
  <si>
    <t>Goliad: Fannin St.</t>
  </si>
  <si>
    <t>Goliad: First</t>
  </si>
  <si>
    <t>Gonzales: First</t>
  </si>
  <si>
    <t>Evan's Chapel</t>
  </si>
  <si>
    <t>Granite Shoals:  Grace UMC</t>
  </si>
  <si>
    <t>Hallettsville: First</t>
  </si>
  <si>
    <t>Richardson-Brown Chapel</t>
  </si>
  <si>
    <t>Shiner: Johnson's Chapel</t>
  </si>
  <si>
    <t>Harlingen: First</t>
  </si>
  <si>
    <t>Harlingen: Wesley</t>
  </si>
  <si>
    <t>Harper</t>
  </si>
  <si>
    <t>Haynie Chapel / Decker</t>
  </si>
  <si>
    <t>Austin: Decker</t>
  </si>
  <si>
    <t>Hebbronville: First</t>
  </si>
  <si>
    <t>Helotes Hills</t>
  </si>
  <si>
    <t>Hondo</t>
  </si>
  <si>
    <t>Hunt</t>
  </si>
  <si>
    <t>Ingleside</t>
  </si>
  <si>
    <t>Iraan UMC</t>
  </si>
  <si>
    <t>Johnson City: First</t>
  </si>
  <si>
    <t>Junction: First</t>
  </si>
  <si>
    <t>Karnes City: UMC</t>
  </si>
  <si>
    <t>Kempner</t>
  </si>
  <si>
    <t>Kerrville: First</t>
  </si>
  <si>
    <t>Kerrville: St. Paul's</t>
  </si>
  <si>
    <t>Kingsville: First</t>
  </si>
  <si>
    <t>Kyle</t>
  </si>
  <si>
    <t>La Feria</t>
  </si>
  <si>
    <t>La Feria: Dios Es Amor</t>
  </si>
  <si>
    <t>La Grange: First</t>
  </si>
  <si>
    <t>La Grange: St. James</t>
  </si>
  <si>
    <t>Lakehills</t>
  </si>
  <si>
    <t>Lampasas</t>
  </si>
  <si>
    <t>Laredo: First</t>
  </si>
  <si>
    <t>Leander</t>
  </si>
  <si>
    <t>Llano: Lutie Watkins</t>
  </si>
  <si>
    <t>Lockhart: First</t>
  </si>
  <si>
    <t>Lockhart: St. Mark's</t>
  </si>
  <si>
    <t>Luling: First</t>
  </si>
  <si>
    <t>Luling: Wm Taylor UMC</t>
  </si>
  <si>
    <t>Luling: Wm Taylor</t>
  </si>
  <si>
    <t>Lyford: First</t>
  </si>
  <si>
    <t>Edcouch: First</t>
  </si>
  <si>
    <t>Manchaca</t>
  </si>
  <si>
    <t>Manor</t>
  </si>
  <si>
    <t>Marble Falls</t>
  </si>
  <si>
    <t>Mason: First</t>
  </si>
  <si>
    <t>Mathis</t>
  </si>
  <si>
    <t>McAllen: El Divino Redentor</t>
  </si>
  <si>
    <t>McAllen: First</t>
  </si>
  <si>
    <t>McAllen: St. Mark</t>
  </si>
  <si>
    <t>Medina</t>
  </si>
  <si>
    <t>Menard: First</t>
  </si>
  <si>
    <t>Mercedes: First</t>
  </si>
  <si>
    <t>Miles</t>
  </si>
  <si>
    <t>Mission: First</t>
  </si>
  <si>
    <t>Montell</t>
  </si>
  <si>
    <t>New Braunfels: First</t>
  </si>
  <si>
    <t>Oak Island</t>
  </si>
  <si>
    <t>Odem: First</t>
  </si>
  <si>
    <t>Ozona</t>
  </si>
  <si>
    <t>Palacios</t>
  </si>
  <si>
    <t>Pearsall</t>
  </si>
  <si>
    <t>Pflugerville</t>
  </si>
  <si>
    <t>Pleasanton: First</t>
  </si>
  <si>
    <t xml:space="preserve">Portland </t>
  </si>
  <si>
    <t>Portland: First</t>
  </si>
  <si>
    <t>Portland/Taft</t>
  </si>
  <si>
    <t>Taft</t>
  </si>
  <si>
    <t>Poteet</t>
  </si>
  <si>
    <t>Raymondville: Bethel/Mercedes: El Buen Pastor</t>
  </si>
  <si>
    <t>Raymondville: Bethel</t>
  </si>
  <si>
    <t>Refugio UMC</t>
  </si>
  <si>
    <t>Refugio</t>
  </si>
  <si>
    <t>Rio Grande City: St. John</t>
  </si>
  <si>
    <t>Riviera</t>
  </si>
  <si>
    <t>Rockport: First</t>
  </si>
  <si>
    <t>Rocksprings: First</t>
  </si>
  <si>
    <t>Sabinal: First</t>
  </si>
  <si>
    <t>San Benito: First</t>
  </si>
  <si>
    <t>San Diego: FUMC</t>
  </si>
  <si>
    <t>San Diego: First</t>
  </si>
  <si>
    <t>San Marcos: First</t>
  </si>
  <si>
    <t>San Saba</t>
  </si>
  <si>
    <t>SAng: First</t>
  </si>
  <si>
    <t>SAng: Sierra Vista</t>
  </si>
  <si>
    <t>SAnt: Bethel</t>
  </si>
  <si>
    <t>SAnt: Chapel Hill</t>
  </si>
  <si>
    <t>SAnt: Coker</t>
  </si>
  <si>
    <t>SAnt: Colonial Hills</t>
  </si>
  <si>
    <t>Divine Grace UMC</t>
  </si>
  <si>
    <t>SAnt: El Divino Salvador</t>
  </si>
  <si>
    <t>Sant: El Divino Salvador</t>
  </si>
  <si>
    <t>Sant: El Mesias</t>
  </si>
  <si>
    <t>Sant: Emanuel</t>
  </si>
  <si>
    <t>SAnt: Harlandale</t>
  </si>
  <si>
    <t>SAnt: Jacob's Chapel</t>
  </si>
  <si>
    <t>SAnt: Jefferson</t>
  </si>
  <si>
    <t>SAnt: Korean</t>
  </si>
  <si>
    <t>Sant: La Trinidad</t>
  </si>
  <si>
    <t>SAnt: Northern Hills</t>
  </si>
  <si>
    <t>SAnt: Northwest Hills</t>
  </si>
  <si>
    <t>SAnt: Oak Meadow UMC</t>
  </si>
  <si>
    <t>SAnt: Oak Meadow</t>
  </si>
  <si>
    <t>SAnt: Oxford</t>
  </si>
  <si>
    <t>Sant: Pollard Memorial</t>
  </si>
  <si>
    <t>Sant: Principe de Paz</t>
  </si>
  <si>
    <t>SAnt: Sanford Chapel</t>
  </si>
  <si>
    <t>SAnt: St. Andrew's</t>
  </si>
  <si>
    <t>SAnt: St. John's UMC</t>
  </si>
  <si>
    <t>SAnt: St. John's</t>
  </si>
  <si>
    <t>SAnt: St. Mark's</t>
  </si>
  <si>
    <t>SAnt: St. Matthew's</t>
  </si>
  <si>
    <t>SAnt: St. Paul</t>
  </si>
  <si>
    <t>SAnt: Travis Park</t>
  </si>
  <si>
    <t>SAnt: Trinity</t>
  </si>
  <si>
    <t>SAnt: University</t>
  </si>
  <si>
    <t>Sant: Westlawn</t>
  </si>
  <si>
    <t>SAnt: Windcrest</t>
  </si>
  <si>
    <t>Schertz</t>
  </si>
  <si>
    <t>Stevens Chapel</t>
  </si>
  <si>
    <t>Seguin: First</t>
  </si>
  <si>
    <t>Seguin: La Trinidad</t>
  </si>
  <si>
    <t>Seguin: Wesley Harper</t>
  </si>
  <si>
    <t>Shiner: First</t>
  </si>
  <si>
    <t>Sinton: First</t>
  </si>
  <si>
    <t>Skidmore</t>
  </si>
  <si>
    <t>Smiley</t>
  </si>
  <si>
    <t xml:space="preserve">Smithville </t>
  </si>
  <si>
    <t>Smithville: First</t>
  </si>
  <si>
    <t>Somerset</t>
  </si>
  <si>
    <t>Sonora</t>
  </si>
  <si>
    <t>Kingsbury</t>
  </si>
  <si>
    <t>Sterling City: First</t>
  </si>
  <si>
    <t>Stockdale: Christ</t>
  </si>
  <si>
    <t>Three Rivers</t>
  </si>
  <si>
    <t>Utopia</t>
  </si>
  <si>
    <t>Uvalde: First</t>
  </si>
  <si>
    <t>Uvalde La Divina Trinidad</t>
  </si>
  <si>
    <t>V: First UMC</t>
  </si>
  <si>
    <t>Victoria: First</t>
  </si>
  <si>
    <t>V: John Wesley</t>
  </si>
  <si>
    <t>V: Webster Chapel</t>
  </si>
  <si>
    <t>Valley Spring/Cherokee</t>
  </si>
  <si>
    <t>Veribest UMC</t>
  </si>
  <si>
    <t>Waco: Latin American/Temple: El Divino Salvador</t>
  </si>
  <si>
    <t>Weimar: First</t>
  </si>
  <si>
    <t>Weslaco: First</t>
  </si>
  <si>
    <t>Wimberley</t>
  </si>
  <si>
    <t>Yoakum/Hope</t>
  </si>
  <si>
    <t>Yoakum: First</t>
  </si>
  <si>
    <t>Yorktown: First/ Runge</t>
  </si>
  <si>
    <t>2018 Compensation Form</t>
  </si>
  <si>
    <t>Effective Dates:</t>
  </si>
  <si>
    <t>From:</t>
  </si>
  <si>
    <t>To:</t>
  </si>
  <si>
    <t>(1) Not Qualified for Insurance</t>
  </si>
  <si>
    <t>(2) No Waiver</t>
  </si>
  <si>
    <t>(3) Waiver #1-Spouse Employer Exception</t>
  </si>
  <si>
    <t>(4) Waiver #2-Retired Former Gov't/Military Exception</t>
  </si>
  <si>
    <t>(5) Waiver #3-Subsidized Exchange Exception</t>
  </si>
  <si>
    <t>(4) Insurance Not to Be Provided</t>
  </si>
  <si>
    <t>Laity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</si>
</sst>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quot;#,##0.00\)"/>
    <numFmt numFmtId="166" formatCode="0_);[Red]\(0\)"/>
    <numFmt numFmtId="167" formatCode="_(&quot;$&quot;* #,##0.0_);_(&quot;$&quot;* \(#,##0.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quot;$&quot;#,##0"/>
    <numFmt numFmtId="174" formatCode="[$-409]d\-mmm\-yyyy;@"/>
    <numFmt numFmtId="175" formatCode="[$-409]dddd\,\ mmmm\ dd\,\ yyyy"/>
  </numFmts>
  <fonts count="87">
    <font>
      <sz val="11"/>
      <color theme="1"/>
      <name val="Calibri"/>
      <family val="2"/>
    </font>
    <font>
      <sz val="11"/>
      <color indexed="8"/>
      <name val="Calibri"/>
      <family val="2"/>
    </font>
    <font>
      <b/>
      <sz val="10"/>
      <color indexed="8"/>
      <name val="Arial Narrow"/>
      <family val="2"/>
    </font>
    <font>
      <sz val="10"/>
      <color indexed="8"/>
      <name val="Arial Narrow"/>
      <family val="2"/>
    </font>
    <font>
      <i/>
      <sz val="10"/>
      <color indexed="8"/>
      <name val="Arial Narrow"/>
      <family val="2"/>
    </font>
    <font>
      <b/>
      <i/>
      <sz val="10"/>
      <color indexed="8"/>
      <name val="Arial Narrow"/>
      <family val="2"/>
    </font>
    <font>
      <sz val="10"/>
      <color indexed="8"/>
      <name val="Arial"/>
      <family val="2"/>
    </font>
    <font>
      <sz val="10"/>
      <color indexed="8"/>
      <name val="Calibri"/>
      <family val="2"/>
    </font>
    <font>
      <sz val="10"/>
      <name val="Arial Narrow"/>
      <family val="2"/>
    </font>
    <font>
      <sz val="11"/>
      <name val="Calibri"/>
      <family val="2"/>
    </font>
    <font>
      <sz val="9"/>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8"/>
      <name val="Arial Narrow"/>
      <family val="2"/>
    </font>
    <font>
      <sz val="9"/>
      <color indexed="8"/>
      <name val="Arial Narrow"/>
      <family val="2"/>
    </font>
    <font>
      <b/>
      <sz val="14"/>
      <color indexed="8"/>
      <name val="Arial Narrow"/>
      <family val="2"/>
    </font>
    <font>
      <b/>
      <sz val="18"/>
      <color indexed="8"/>
      <name val="Arial Narrow"/>
      <family val="2"/>
    </font>
    <font>
      <i/>
      <sz val="11"/>
      <color indexed="8"/>
      <name val="Calibri"/>
      <family val="2"/>
    </font>
    <font>
      <sz val="8"/>
      <color indexed="8"/>
      <name val="Arial Narrow"/>
      <family val="2"/>
    </font>
    <font>
      <sz val="10"/>
      <color indexed="10"/>
      <name val="Arial Narrow"/>
      <family val="2"/>
    </font>
    <font>
      <b/>
      <sz val="11"/>
      <color indexed="10"/>
      <name val="Calibri"/>
      <family val="2"/>
    </font>
    <font>
      <sz val="8"/>
      <color indexed="8"/>
      <name val="Calibri"/>
      <family val="2"/>
    </font>
    <font>
      <b/>
      <sz val="8"/>
      <color indexed="8"/>
      <name val="Arial Narrow"/>
      <family val="2"/>
    </font>
    <font>
      <sz val="10"/>
      <color indexed="10"/>
      <name val="Calibri"/>
      <family val="2"/>
    </font>
    <font>
      <sz val="10"/>
      <name val="Calibri"/>
      <family val="2"/>
    </font>
    <font>
      <sz val="12"/>
      <color indexed="8"/>
      <name val="Arial Narrow"/>
      <family val="2"/>
    </font>
    <font>
      <b/>
      <sz val="9"/>
      <color indexed="10"/>
      <name val="Arial Narrow"/>
      <family val="2"/>
    </font>
    <font>
      <b/>
      <sz val="10"/>
      <color indexed="10"/>
      <name val="Arial Narrow"/>
      <family val="2"/>
    </font>
    <font>
      <sz val="11"/>
      <color indexed="10"/>
      <name val="Arial Narrow"/>
      <family val="2"/>
    </font>
    <font>
      <b/>
      <sz val="12"/>
      <color indexed="8"/>
      <name val="Arial"/>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Narrow"/>
      <family val="2"/>
    </font>
    <font>
      <b/>
      <sz val="16"/>
      <color theme="1"/>
      <name val="Arial Narrow"/>
      <family val="2"/>
    </font>
    <font>
      <b/>
      <sz val="10"/>
      <color theme="1"/>
      <name val="Arial Narrow"/>
      <family val="2"/>
    </font>
    <font>
      <sz val="9"/>
      <color theme="1"/>
      <name val="Arial Narrow"/>
      <family val="2"/>
    </font>
    <font>
      <b/>
      <sz val="14"/>
      <color theme="1"/>
      <name val="Arial Narrow"/>
      <family val="2"/>
    </font>
    <font>
      <b/>
      <sz val="18"/>
      <color theme="1"/>
      <name val="Arial Narrow"/>
      <family val="2"/>
    </font>
    <font>
      <b/>
      <i/>
      <sz val="10"/>
      <color theme="1"/>
      <name val="Arial Narrow"/>
      <family val="2"/>
    </font>
    <font>
      <i/>
      <sz val="10"/>
      <color theme="1"/>
      <name val="Arial Narrow"/>
      <family val="2"/>
    </font>
    <font>
      <i/>
      <sz val="11"/>
      <color theme="1"/>
      <name val="Calibri"/>
      <family val="2"/>
    </font>
    <font>
      <sz val="8"/>
      <color theme="1"/>
      <name val="Arial Narrow"/>
      <family val="2"/>
    </font>
    <font>
      <sz val="10"/>
      <color rgb="FFFF0000"/>
      <name val="Arial Narrow"/>
      <family val="2"/>
    </font>
    <font>
      <b/>
      <sz val="11"/>
      <color rgb="FFFF0000"/>
      <name val="Calibri"/>
      <family val="2"/>
    </font>
    <font>
      <sz val="8"/>
      <color theme="1"/>
      <name val="Calibri"/>
      <family val="2"/>
    </font>
    <font>
      <b/>
      <sz val="8"/>
      <color theme="1"/>
      <name val="Arial Narrow"/>
      <family val="2"/>
    </font>
    <font>
      <sz val="10"/>
      <color theme="1"/>
      <name val="Calibri"/>
      <family val="2"/>
    </font>
    <font>
      <sz val="10"/>
      <color rgb="FFFF0000"/>
      <name val="Calibri"/>
      <family val="2"/>
    </font>
    <font>
      <sz val="12"/>
      <color theme="1"/>
      <name val="Arial Narrow"/>
      <family val="2"/>
    </font>
    <font>
      <b/>
      <sz val="9"/>
      <color rgb="FFFF0000"/>
      <name val="Arial Narrow"/>
      <family val="2"/>
    </font>
    <font>
      <b/>
      <sz val="10"/>
      <color rgb="FFFF0000"/>
      <name val="Arial Narrow"/>
      <family val="2"/>
    </font>
    <font>
      <sz val="11"/>
      <color rgb="FFFF0000"/>
      <name val="Arial Narrow"/>
      <family val="2"/>
    </font>
    <font>
      <b/>
      <sz val="12"/>
      <color theme="1"/>
      <name val="Arial"/>
      <family val="2"/>
    </font>
    <font>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5C5"/>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A7A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bottom style="thin"/>
    </border>
    <border>
      <left style="thin"/>
      <right style="thin"/>
      <top style="thin"/>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top>
        <color indexed="63"/>
      </top>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color indexed="63"/>
      </left>
      <right>
        <color indexed="63"/>
      </right>
      <top style="thin"/>
      <bottom>
        <color indexed="63"/>
      </bottom>
    </border>
    <border>
      <left/>
      <right style="thin"/>
      <top/>
      <bottom style="thick"/>
    </border>
    <border>
      <left style="thin"/>
      <right/>
      <top/>
      <bottom/>
    </border>
    <border>
      <left style="thin"/>
      <right style="thin">
        <color indexed="22"/>
      </right>
      <top style="thin">
        <color indexed="22"/>
      </top>
      <bottom style="thin">
        <color indexed="22"/>
      </bottom>
    </border>
    <border>
      <left style="thin"/>
      <right style="thin">
        <color indexed="22"/>
      </right>
      <top>
        <color indexed="63"/>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28">
    <xf numFmtId="0" fontId="0" fillId="0" borderId="0" xfId="0" applyFont="1" applyAlignment="1">
      <alignment/>
    </xf>
    <xf numFmtId="0" fontId="0" fillId="0" borderId="0" xfId="0" applyAlignment="1" applyProtection="1">
      <alignment/>
      <protection/>
    </xf>
    <xf numFmtId="0" fontId="65" fillId="0" borderId="0" xfId="0" applyFont="1" applyAlignment="1" applyProtection="1">
      <alignment vertical="center"/>
      <protection/>
    </xf>
    <xf numFmtId="0" fontId="66" fillId="0" borderId="0" xfId="0" applyFont="1" applyAlignment="1" applyProtection="1">
      <alignment vertical="center"/>
      <protection/>
    </xf>
    <xf numFmtId="0" fontId="65" fillId="0" borderId="0" xfId="0" applyFont="1" applyAlignment="1" applyProtection="1">
      <alignment/>
      <protection/>
    </xf>
    <xf numFmtId="0" fontId="67" fillId="0" borderId="0" xfId="0" applyFont="1" applyAlignment="1" applyProtection="1">
      <alignment horizontal="center" vertical="center"/>
      <protection/>
    </xf>
    <xf numFmtId="0" fontId="67" fillId="6" borderId="10" xfId="0" applyFont="1" applyFill="1" applyBorder="1" applyAlignment="1" applyProtection="1">
      <alignment horizontal="center" vertical="center" wrapText="1"/>
      <protection/>
    </xf>
    <xf numFmtId="0" fontId="67" fillId="6" borderId="0" xfId="0" applyFont="1" applyFill="1" applyAlignment="1" applyProtection="1">
      <alignment horizontal="centerContinuous" vertical="center"/>
      <protection/>
    </xf>
    <xf numFmtId="0" fontId="68" fillId="0" borderId="10" xfId="0" applyFont="1" applyBorder="1" applyAlignment="1" applyProtection="1">
      <alignment horizontal="center" vertical="center"/>
      <protection/>
    </xf>
    <xf numFmtId="0" fontId="65"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65" fillId="0" borderId="0" xfId="0" applyFont="1" applyAlignment="1" applyProtection="1">
      <alignment/>
      <protection/>
    </xf>
    <xf numFmtId="164" fontId="65" fillId="0" borderId="0" xfId="44" applyNumberFormat="1" applyFont="1" applyAlignment="1" applyProtection="1">
      <alignment/>
      <protection/>
    </xf>
    <xf numFmtId="0" fontId="65" fillId="0" borderId="0" xfId="0" applyFont="1" applyBorder="1" applyAlignment="1" applyProtection="1">
      <alignment horizontal="center" vertical="center"/>
      <protection/>
    </xf>
    <xf numFmtId="0" fontId="3" fillId="0" borderId="0" xfId="0" applyFont="1" applyAlignment="1" applyProtection="1">
      <alignment/>
      <protection/>
    </xf>
    <xf numFmtId="164" fontId="65" fillId="0" borderId="0" xfId="44" applyNumberFormat="1" applyFont="1" applyAlignment="1" applyProtection="1">
      <alignment vertical="center"/>
      <protection/>
    </xf>
    <xf numFmtId="0" fontId="67" fillId="0" borderId="0" xfId="0" applyFont="1" applyFill="1" applyBorder="1" applyAlignment="1" applyProtection="1">
      <alignment/>
      <protection/>
    </xf>
    <xf numFmtId="0" fontId="65" fillId="0" borderId="0" xfId="0" applyFont="1" applyBorder="1" applyAlignment="1" applyProtection="1">
      <alignment horizontal="right" vertical="center"/>
      <protection/>
    </xf>
    <xf numFmtId="0" fontId="65" fillId="0" borderId="0" xfId="0" applyFont="1" applyFill="1" applyBorder="1" applyAlignment="1" applyProtection="1">
      <alignment vertical="center"/>
      <protection/>
    </xf>
    <xf numFmtId="0" fontId="5" fillId="33" borderId="11" xfId="0" applyFont="1" applyFill="1" applyBorder="1" applyAlignment="1" applyProtection="1">
      <alignment horizontal="centerContinuous" vertical="center"/>
      <protection/>
    </xf>
    <xf numFmtId="0" fontId="4" fillId="33" borderId="12" xfId="0" applyFont="1" applyFill="1" applyBorder="1" applyAlignment="1" applyProtection="1">
      <alignment horizontal="centerContinuous" vertical="center"/>
      <protection/>
    </xf>
    <xf numFmtId="0" fontId="4" fillId="33" borderId="13" xfId="0" applyFont="1" applyFill="1" applyBorder="1" applyAlignment="1" applyProtection="1">
      <alignment horizontal="centerContinuous" vertical="center"/>
      <protection/>
    </xf>
    <xf numFmtId="0" fontId="65" fillId="0" borderId="0" xfId="0" applyFont="1" applyFill="1" applyAlignment="1" applyProtection="1">
      <alignment vertical="center"/>
      <protection/>
    </xf>
    <xf numFmtId="0" fontId="68" fillId="0" borderId="14" xfId="0" applyFont="1" applyBorder="1" applyAlignment="1" applyProtection="1">
      <alignment horizontal="center" vertical="center"/>
      <protection/>
    </xf>
    <xf numFmtId="0" fontId="2" fillId="0" borderId="0" xfId="0" applyFont="1" applyFill="1" applyBorder="1" applyAlignment="1" applyProtection="1">
      <alignment/>
      <protection/>
    </xf>
    <xf numFmtId="0" fontId="65" fillId="0" borderId="15" xfId="0" applyFont="1" applyBorder="1" applyAlignment="1" applyProtection="1">
      <alignment vertical="center"/>
      <protection/>
    </xf>
    <xf numFmtId="0" fontId="65" fillId="0" borderId="0" xfId="0" applyFont="1" applyBorder="1" applyAlignment="1" applyProtection="1">
      <alignment vertical="center"/>
      <protection/>
    </xf>
    <xf numFmtId="0" fontId="65" fillId="0" borderId="0" xfId="0" applyFont="1" applyAlignment="1" applyProtection="1">
      <alignment horizontal="center"/>
      <protection/>
    </xf>
    <xf numFmtId="0" fontId="67" fillId="0" borderId="0" xfId="0" applyFont="1" applyBorder="1" applyAlignment="1" applyProtection="1">
      <alignment horizontal="left" vertical="center" wrapText="1"/>
      <protection/>
    </xf>
    <xf numFmtId="0" fontId="69" fillId="0" borderId="0" xfId="0" applyFont="1" applyAlignment="1" applyProtection="1">
      <alignment vertical="center"/>
      <protection/>
    </xf>
    <xf numFmtId="0" fontId="70" fillId="0" borderId="0" xfId="0" applyFont="1" applyAlignment="1" applyProtection="1">
      <alignment vertical="center"/>
      <protection/>
    </xf>
    <xf numFmtId="0" fontId="0" fillId="0" borderId="0" xfId="0" applyAlignment="1" applyProtection="1">
      <alignment/>
      <protection/>
    </xf>
    <xf numFmtId="0" fontId="0" fillId="0" borderId="15" xfId="0" applyBorder="1" applyAlignment="1" applyProtection="1">
      <alignment/>
      <protection/>
    </xf>
    <xf numFmtId="0" fontId="67" fillId="6" borderId="15" xfId="0" applyFont="1" applyFill="1" applyBorder="1" applyAlignment="1" applyProtection="1">
      <alignment vertical="center" wrapText="1"/>
      <protection/>
    </xf>
    <xf numFmtId="0" fontId="67" fillId="6" borderId="0" xfId="0" applyFont="1" applyFill="1" applyBorder="1" applyAlignment="1" applyProtection="1">
      <alignment vertical="center" wrapText="1"/>
      <protection/>
    </xf>
    <xf numFmtId="0" fontId="67" fillId="6" borderId="11" xfId="0" applyFont="1" applyFill="1" applyBorder="1" applyAlignment="1" applyProtection="1">
      <alignment vertical="center" wrapText="1"/>
      <protection/>
    </xf>
    <xf numFmtId="0" fontId="71" fillId="6" borderId="12" xfId="0" applyFont="1" applyFill="1" applyBorder="1" applyAlignment="1" applyProtection="1">
      <alignment horizontal="center" vertical="center"/>
      <protection/>
    </xf>
    <xf numFmtId="0" fontId="72" fillId="0" borderId="0" xfId="0" applyFont="1" applyAlignment="1" applyProtection="1">
      <alignment vertical="center"/>
      <protection/>
    </xf>
    <xf numFmtId="0" fontId="73" fillId="0" borderId="0" xfId="0" applyFont="1" applyAlignment="1" applyProtection="1">
      <alignment vertical="center"/>
      <protection/>
    </xf>
    <xf numFmtId="0" fontId="65" fillId="0" borderId="0" xfId="0" applyFont="1" applyAlignment="1" applyProtection="1">
      <alignment horizontal="center" vertical="center"/>
      <protection/>
    </xf>
    <xf numFmtId="0" fontId="67" fillId="0" borderId="0" xfId="0" applyFont="1" applyAlignment="1" applyProtection="1">
      <alignment horizontal="left" vertical="center"/>
      <protection/>
    </xf>
    <xf numFmtId="0" fontId="67" fillId="0" borderId="0" xfId="0" applyFont="1" applyAlignment="1" applyProtection="1">
      <alignment/>
      <protection/>
    </xf>
    <xf numFmtId="0" fontId="0" fillId="0" borderId="0" xfId="0" applyAlignment="1" applyProtection="1">
      <alignment wrapText="1"/>
      <protection/>
    </xf>
    <xf numFmtId="0" fontId="0" fillId="0" borderId="0" xfId="0" applyFill="1" applyAlignment="1" applyProtection="1">
      <alignment/>
      <protection/>
    </xf>
    <xf numFmtId="9" fontId="0" fillId="34" borderId="16" xfId="0" applyNumberFormat="1" applyFill="1" applyBorder="1" applyAlignment="1" applyProtection="1">
      <alignment horizontal="center" vertical="center"/>
      <protection/>
    </xf>
    <xf numFmtId="0" fontId="0" fillId="34" borderId="10" xfId="0" applyFill="1" applyBorder="1" applyAlignment="1" applyProtection="1">
      <alignment horizontal="center" wrapText="1"/>
      <protection/>
    </xf>
    <xf numFmtId="0" fontId="0" fillId="34" borderId="17" xfId="0" applyFill="1" applyBorder="1" applyAlignment="1" applyProtection="1">
      <alignment horizontal="center" vertical="center" textRotation="90"/>
      <protection/>
    </xf>
    <xf numFmtId="0" fontId="0" fillId="34" borderId="16" xfId="0" applyFill="1" applyBorder="1" applyAlignment="1" applyProtection="1">
      <alignment horizontal="center" wrapText="1"/>
      <protection/>
    </xf>
    <xf numFmtId="0" fontId="0" fillId="34" borderId="18" xfId="0" applyFill="1" applyBorder="1" applyAlignment="1" applyProtection="1">
      <alignment horizontal="center" vertical="center" textRotation="90"/>
      <protection/>
    </xf>
    <xf numFmtId="9" fontId="0" fillId="35" borderId="10" xfId="61" applyFont="1" applyFill="1" applyBorder="1" applyAlignment="1" applyProtection="1">
      <alignment vertical="center"/>
      <protection/>
    </xf>
    <xf numFmtId="9" fontId="0" fillId="0" borderId="0" xfId="61" applyFont="1" applyFill="1" applyBorder="1" applyAlignment="1" applyProtection="1">
      <alignment vertical="center"/>
      <protection/>
    </xf>
    <xf numFmtId="9" fontId="0" fillId="0" borderId="0" xfId="61" applyFont="1" applyFill="1" applyBorder="1" applyAlignment="1" applyProtection="1">
      <alignment horizontal="center" vertical="center"/>
      <protection/>
    </xf>
    <xf numFmtId="164" fontId="0" fillId="0" borderId="0" xfId="44" applyNumberFormat="1" applyFont="1" applyFill="1" applyBorder="1" applyAlignment="1" applyProtection="1">
      <alignment vertical="center"/>
      <protection/>
    </xf>
    <xf numFmtId="9" fontId="0" fillId="0" borderId="0" xfId="61" applyNumberFormat="1" applyFont="1" applyFill="1" applyBorder="1" applyAlignment="1" applyProtection="1">
      <alignment vertical="center"/>
      <protection/>
    </xf>
    <xf numFmtId="0" fontId="69" fillId="6" borderId="0" xfId="0" applyFont="1" applyFill="1" applyAlignment="1" applyProtection="1">
      <alignment horizontal="centerContinuous"/>
      <protection/>
    </xf>
    <xf numFmtId="0" fontId="63" fillId="6" borderId="10" xfId="0" applyFont="1" applyFill="1" applyBorder="1" applyAlignment="1" applyProtection="1">
      <alignment horizontal="centerContinuous" wrapText="1"/>
      <protection/>
    </xf>
    <xf numFmtId="0" fontId="65" fillId="0" borderId="0" xfId="0" applyFont="1" applyAlignment="1" applyProtection="1">
      <alignment vertical="top"/>
      <protection/>
    </xf>
    <xf numFmtId="0" fontId="67" fillId="6" borderId="10" xfId="0" applyFont="1" applyFill="1" applyBorder="1" applyAlignment="1" applyProtection="1">
      <alignment horizontal="center" vertical="top" wrapText="1"/>
      <protection/>
    </xf>
    <xf numFmtId="0" fontId="67" fillId="6" borderId="0" xfId="0" applyFont="1" applyFill="1" applyAlignment="1" applyProtection="1">
      <alignment horizontal="centerContinuous" vertical="top"/>
      <protection/>
    </xf>
    <xf numFmtId="0" fontId="0" fillId="0" borderId="0" xfId="0" applyAlignment="1" applyProtection="1">
      <alignment vertical="top"/>
      <protection/>
    </xf>
    <xf numFmtId="0" fontId="68" fillId="0" borderId="13" xfId="0" applyFont="1" applyBorder="1" applyAlignment="1" applyProtection="1">
      <alignment horizontal="center" vertical="center"/>
      <protection/>
    </xf>
    <xf numFmtId="164" fontId="65" fillId="0" borderId="0" xfId="44" applyNumberFormat="1" applyFont="1" applyFill="1" applyBorder="1" applyAlignment="1" applyProtection="1">
      <alignment vertical="center" shrinkToFit="1"/>
      <protection/>
    </xf>
    <xf numFmtId="164" fontId="0" fillId="0" borderId="0" xfId="0" applyNumberFormat="1" applyFill="1" applyBorder="1" applyAlignment="1" applyProtection="1">
      <alignment/>
      <protection/>
    </xf>
    <xf numFmtId="164" fontId="65" fillId="0" borderId="0" xfId="44" applyNumberFormat="1" applyFont="1" applyFill="1" applyBorder="1" applyAlignment="1" applyProtection="1">
      <alignment vertical="center"/>
      <protection/>
    </xf>
    <xf numFmtId="42" fontId="0" fillId="0" borderId="0" xfId="0" applyNumberFormat="1" applyFill="1" applyBorder="1" applyAlignment="1" applyProtection="1">
      <alignment/>
      <protection/>
    </xf>
    <xf numFmtId="0" fontId="3" fillId="0" borderId="0" xfId="0" applyFont="1" applyAlignment="1" applyProtection="1">
      <alignment vertical="center"/>
      <protection/>
    </xf>
    <xf numFmtId="0" fontId="65" fillId="0" borderId="0" xfId="0" applyFont="1" applyAlignment="1" applyProtection="1">
      <alignment vertical="center" shrinkToFit="1"/>
      <protection/>
    </xf>
    <xf numFmtId="42" fontId="65" fillId="7" borderId="10" xfId="44" applyNumberFormat="1" applyFont="1" applyFill="1" applyBorder="1" applyAlignment="1" applyProtection="1">
      <alignment vertical="center"/>
      <protection locked="0"/>
    </xf>
    <xf numFmtId="164" fontId="0" fillId="5" borderId="10" xfId="0" applyNumberFormat="1" applyFill="1" applyBorder="1" applyAlignment="1" applyProtection="1">
      <alignment/>
      <protection/>
    </xf>
    <xf numFmtId="0" fontId="63" fillId="5" borderId="11" xfId="0" applyFont="1" applyFill="1" applyBorder="1" applyAlignment="1" applyProtection="1">
      <alignment horizontal="centerContinuous" vertical="center"/>
      <protection/>
    </xf>
    <xf numFmtId="0" fontId="63" fillId="5" borderId="12" xfId="0" applyFont="1" applyFill="1" applyBorder="1" applyAlignment="1" applyProtection="1">
      <alignment horizontal="centerContinuous" vertical="center"/>
      <protection/>
    </xf>
    <xf numFmtId="0" fontId="63" fillId="5" borderId="13" xfId="0" applyFont="1" applyFill="1" applyBorder="1" applyAlignment="1" applyProtection="1">
      <alignment horizontal="centerContinuous" vertical="center"/>
      <protection/>
    </xf>
    <xf numFmtId="9" fontId="0" fillId="5" borderId="16" xfId="61" applyFont="1" applyFill="1" applyBorder="1" applyAlignment="1" applyProtection="1" quotePrefix="1">
      <alignment horizontal="center" vertical="center"/>
      <protection/>
    </xf>
    <xf numFmtId="9" fontId="0" fillId="7" borderId="19" xfId="61" applyFont="1" applyFill="1" applyBorder="1" applyAlignment="1" applyProtection="1">
      <alignment horizontal="center" vertical="center"/>
      <protection locked="0"/>
    </xf>
    <xf numFmtId="9" fontId="0" fillId="7" borderId="13" xfId="61" applyFont="1" applyFill="1" applyBorder="1" applyAlignment="1" applyProtection="1">
      <alignment horizontal="center" vertical="center"/>
      <protection locked="0"/>
    </xf>
    <xf numFmtId="164" fontId="0" fillId="5" borderId="17" xfId="44" applyNumberFormat="1" applyFont="1" applyFill="1" applyBorder="1" applyAlignment="1" applyProtection="1">
      <alignment vertical="center"/>
      <protection/>
    </xf>
    <xf numFmtId="164" fontId="63" fillId="5" borderId="10" xfId="44" applyNumberFormat="1" applyFont="1" applyFill="1" applyBorder="1" applyAlignment="1" applyProtection="1">
      <alignment vertical="center"/>
      <protection/>
    </xf>
    <xf numFmtId="0" fontId="0" fillId="7" borderId="10" xfId="0" applyFill="1" applyBorder="1" applyAlignment="1" applyProtection="1">
      <alignment horizontal="center" vertical="center" wrapText="1"/>
      <protection locked="0"/>
    </xf>
    <xf numFmtId="9" fontId="0" fillId="5" borderId="16" xfId="61" applyFont="1" applyFill="1" applyBorder="1" applyAlignment="1" applyProtection="1">
      <alignment horizontal="center" vertical="center"/>
      <protection/>
    </xf>
    <xf numFmtId="164" fontId="0" fillId="5" borderId="10" xfId="44" applyNumberFormat="1" applyFont="1" applyFill="1" applyBorder="1" applyAlignment="1" applyProtection="1">
      <alignment vertical="center"/>
      <protection/>
    </xf>
    <xf numFmtId="6" fontId="65" fillId="5" borderId="11" xfId="44" applyNumberFormat="1" applyFont="1" applyFill="1" applyBorder="1" applyAlignment="1" applyProtection="1">
      <alignment horizontal="center" vertical="center"/>
      <protection/>
    </xf>
    <xf numFmtId="9" fontId="65" fillId="5" borderId="20" xfId="61" applyFont="1" applyFill="1" applyBorder="1" applyAlignment="1" applyProtection="1">
      <alignment horizontal="center" vertical="center"/>
      <protection/>
    </xf>
    <xf numFmtId="0" fontId="65" fillId="5" borderId="11" xfId="44" applyNumberFormat="1" applyFont="1" applyFill="1" applyBorder="1" applyAlignment="1" applyProtection="1">
      <alignment horizontal="center" vertical="center"/>
      <protection/>
    </xf>
    <xf numFmtId="6" fontId="65" fillId="0" borderId="0" xfId="44" applyNumberFormat="1" applyFont="1" applyFill="1" applyBorder="1" applyAlignment="1" applyProtection="1">
      <alignment horizontal="center" vertical="center"/>
      <protection/>
    </xf>
    <xf numFmtId="6" fontId="65" fillId="0" borderId="21" xfId="44" applyNumberFormat="1" applyFont="1" applyFill="1" applyBorder="1" applyAlignment="1" applyProtection="1">
      <alignment horizontal="center" vertical="center"/>
      <protection/>
    </xf>
    <xf numFmtId="9" fontId="65" fillId="0" borderId="21" xfId="61" applyFont="1" applyFill="1" applyBorder="1" applyAlignment="1" applyProtection="1">
      <alignment vertical="center"/>
      <protection/>
    </xf>
    <xf numFmtId="6" fontId="65" fillId="0" borderId="21" xfId="44" applyNumberFormat="1" applyFont="1" applyFill="1" applyBorder="1" applyAlignment="1" applyProtection="1">
      <alignment vertical="center"/>
      <protection/>
    </xf>
    <xf numFmtId="0" fontId="65" fillId="0" borderId="21" xfId="44" applyNumberFormat="1" applyFont="1" applyFill="1" applyBorder="1" applyAlignment="1" applyProtection="1">
      <alignment vertical="center"/>
      <protection/>
    </xf>
    <xf numFmtId="6" fontId="65" fillId="0" borderId="14" xfId="44" applyNumberFormat="1" applyFont="1" applyFill="1" applyBorder="1" applyAlignment="1" applyProtection="1">
      <alignment horizontal="center" vertical="center"/>
      <protection/>
    </xf>
    <xf numFmtId="42" fontId="0" fillId="5" borderId="10" xfId="0" applyNumberFormat="1" applyFill="1" applyBorder="1" applyAlignment="1" applyProtection="1">
      <alignment/>
      <protection/>
    </xf>
    <xf numFmtId="42" fontId="65" fillId="7" borderId="11" xfId="44" applyNumberFormat="1" applyFont="1" applyFill="1" applyBorder="1" applyAlignment="1" applyProtection="1">
      <alignment vertical="center"/>
      <protection locked="0"/>
    </xf>
    <xf numFmtId="164" fontId="0" fillId="5" borderId="11" xfId="0" applyNumberFormat="1" applyFill="1" applyBorder="1" applyAlignment="1" applyProtection="1">
      <alignment/>
      <protection/>
    </xf>
    <xf numFmtId="164" fontId="65" fillId="7" borderId="11" xfId="44" applyNumberFormat="1" applyFont="1" applyFill="1" applyBorder="1" applyAlignment="1" applyProtection="1">
      <alignment horizontal="center"/>
      <protection locked="0"/>
    </xf>
    <xf numFmtId="0" fontId="4" fillId="33" borderId="19" xfId="0" applyFont="1" applyFill="1" applyBorder="1" applyAlignment="1" applyProtection="1">
      <alignment horizontal="centerContinuous" vertical="center"/>
      <protection/>
    </xf>
    <xf numFmtId="164" fontId="0" fillId="0" borderId="21" xfId="0" applyNumberFormat="1" applyFill="1" applyBorder="1" applyAlignment="1" applyProtection="1">
      <alignment/>
      <protection/>
    </xf>
    <xf numFmtId="0" fontId="65" fillId="0" borderId="21" xfId="0" applyFont="1" applyFill="1" applyBorder="1" applyAlignment="1" applyProtection="1">
      <alignment vertical="center"/>
      <protection/>
    </xf>
    <xf numFmtId="164" fontId="0" fillId="0" borderId="14" xfId="0" applyNumberFormat="1" applyFill="1" applyBorder="1" applyAlignment="1" applyProtection="1">
      <alignment/>
      <protection/>
    </xf>
    <xf numFmtId="0" fontId="65" fillId="0" borderId="0" xfId="0" applyFont="1" applyBorder="1" applyAlignment="1" applyProtection="1">
      <alignment horizontal="left" vertical="center" wrapText="1" shrinkToFit="1"/>
      <protection/>
    </xf>
    <xf numFmtId="0" fontId="65" fillId="0" borderId="0" xfId="0" applyFont="1" applyBorder="1" applyAlignment="1" applyProtection="1">
      <alignment vertical="center" wrapText="1" shrinkToFit="1"/>
      <protection/>
    </xf>
    <xf numFmtId="164" fontId="0" fillId="35" borderId="10" xfId="0" applyNumberFormat="1" applyFill="1" applyBorder="1" applyAlignment="1" applyProtection="1">
      <alignment/>
      <protection/>
    </xf>
    <xf numFmtId="9" fontId="0" fillId="35" borderId="16" xfId="61" applyFont="1" applyFill="1" applyBorder="1" applyAlignment="1" applyProtection="1" quotePrefix="1">
      <alignment horizontal="center" vertical="center"/>
      <protection/>
    </xf>
    <xf numFmtId="164" fontId="0" fillId="35" borderId="17" xfId="44" applyNumberFormat="1" applyFont="1" applyFill="1" applyBorder="1" applyAlignment="1" applyProtection="1">
      <alignment vertical="center"/>
      <protection/>
    </xf>
    <xf numFmtId="9" fontId="0" fillId="35" borderId="16" xfId="61" applyFont="1" applyFill="1" applyBorder="1" applyAlignment="1" applyProtection="1">
      <alignment horizontal="center" vertical="center"/>
      <protection/>
    </xf>
    <xf numFmtId="9" fontId="0" fillId="35" borderId="16" xfId="61" applyNumberFormat="1" applyFont="1" applyFill="1" applyBorder="1" applyAlignment="1" applyProtection="1">
      <alignment horizontal="center" vertical="center"/>
      <protection/>
    </xf>
    <xf numFmtId="164" fontId="0" fillId="35" borderId="10" xfId="44" applyNumberFormat="1" applyFont="1" applyFill="1" applyBorder="1" applyAlignment="1" applyProtection="1">
      <alignment vertical="center"/>
      <protection/>
    </xf>
    <xf numFmtId="164" fontId="0" fillId="5" borderId="14" xfId="0" applyNumberFormat="1" applyFill="1" applyBorder="1" applyAlignment="1" applyProtection="1">
      <alignment/>
      <protection/>
    </xf>
    <xf numFmtId="164" fontId="0" fillId="5" borderId="10" xfId="0" applyNumberFormat="1" applyFill="1" applyBorder="1" applyAlignment="1" applyProtection="1">
      <alignment vertical="center"/>
      <protection/>
    </xf>
    <xf numFmtId="0" fontId="65" fillId="0" borderId="0" xfId="0" applyFont="1" applyBorder="1" applyAlignment="1" applyProtection="1">
      <alignment vertical="center" wrapText="1"/>
      <protection/>
    </xf>
    <xf numFmtId="164" fontId="0" fillId="35" borderId="10" xfId="0" applyNumberFormat="1" applyFill="1" applyBorder="1" applyAlignment="1" applyProtection="1">
      <alignment vertical="center"/>
      <protection/>
    </xf>
    <xf numFmtId="0" fontId="0" fillId="35" borderId="0" xfId="0" applyFill="1" applyAlignment="1" applyProtection="1">
      <alignment/>
      <protection/>
    </xf>
    <xf numFmtId="0" fontId="0" fillId="36" borderId="0" xfId="0" applyFill="1" applyAlignment="1" applyProtection="1">
      <alignment/>
      <protection/>
    </xf>
    <xf numFmtId="0" fontId="74" fillId="0" borderId="0" xfId="0" applyFont="1" applyAlignment="1" applyProtection="1">
      <alignment/>
      <protection/>
    </xf>
    <xf numFmtId="0" fontId="8" fillId="0" borderId="0" xfId="0" applyFont="1" applyAlignment="1" applyProtection="1">
      <alignment horizontal="center"/>
      <protection/>
    </xf>
    <xf numFmtId="0" fontId="74" fillId="0" borderId="0" xfId="0" applyFont="1" applyAlignment="1" applyProtection="1">
      <alignment horizontal="center"/>
      <protection/>
    </xf>
    <xf numFmtId="0" fontId="74" fillId="0" borderId="0" xfId="0" applyFont="1" applyAlignment="1" applyProtection="1">
      <alignment/>
      <protection/>
    </xf>
    <xf numFmtId="0" fontId="74" fillId="35" borderId="0" xfId="0" applyFont="1" applyFill="1" applyAlignment="1" applyProtection="1">
      <alignment/>
      <protection/>
    </xf>
    <xf numFmtId="0" fontId="8" fillId="0" borderId="0" xfId="0" applyFont="1" applyFill="1" applyAlignment="1" applyProtection="1">
      <alignment horizontal="center"/>
      <protection/>
    </xf>
    <xf numFmtId="0" fontId="8" fillId="0" borderId="0" xfId="0" applyFont="1" applyFill="1" applyAlignment="1" applyProtection="1">
      <alignment/>
      <protection/>
    </xf>
    <xf numFmtId="0" fontId="8" fillId="35" borderId="0" xfId="0" applyFont="1" applyFill="1" applyAlignment="1" applyProtection="1">
      <alignment/>
      <protection/>
    </xf>
    <xf numFmtId="0" fontId="8" fillId="35" borderId="0" xfId="0" applyFont="1" applyFill="1" applyAlignment="1" applyProtection="1">
      <alignment horizontal="center"/>
      <protection/>
    </xf>
    <xf numFmtId="0" fontId="8" fillId="0" borderId="0" xfId="0" applyFont="1" applyAlignment="1" applyProtection="1">
      <alignment/>
      <protection/>
    </xf>
    <xf numFmtId="0" fontId="7" fillId="0" borderId="22" xfId="58" applyFont="1" applyFill="1" applyBorder="1" applyAlignment="1" applyProtection="1">
      <alignment horizontal="right" wrapText="1"/>
      <protection/>
    </xf>
    <xf numFmtId="0" fontId="7" fillId="35" borderId="22" xfId="58" applyFont="1" applyFill="1" applyBorder="1" applyAlignment="1" applyProtection="1">
      <alignment wrapText="1"/>
      <protection/>
    </xf>
    <xf numFmtId="0" fontId="0" fillId="0" borderId="0" xfId="0" applyBorder="1" applyAlignment="1" applyProtection="1">
      <alignment/>
      <protection/>
    </xf>
    <xf numFmtId="0" fontId="67" fillId="0" borderId="16" xfId="0" applyFont="1" applyFill="1" applyBorder="1" applyAlignment="1" applyProtection="1">
      <alignment horizontal="center" vertical="center"/>
      <protection/>
    </xf>
    <xf numFmtId="42" fontId="65" fillId="0" borderId="16" xfId="44" applyNumberFormat="1" applyFont="1" applyFill="1" applyBorder="1" applyAlignment="1" applyProtection="1">
      <alignment vertical="center"/>
      <protection/>
    </xf>
    <xf numFmtId="164" fontId="65" fillId="0" borderId="21" xfId="44" applyNumberFormat="1" applyFont="1" applyFill="1" applyBorder="1" applyAlignment="1" applyProtection="1">
      <alignment horizontal="center"/>
      <protection/>
    </xf>
    <xf numFmtId="42" fontId="65" fillId="0" borderId="21" xfId="44" applyNumberFormat="1" applyFont="1" applyFill="1" applyBorder="1" applyAlignment="1" applyProtection="1">
      <alignment vertical="center"/>
      <protection/>
    </xf>
    <xf numFmtId="0" fontId="63" fillId="5" borderId="16" xfId="0" applyFont="1" applyFill="1" applyBorder="1" applyAlignment="1" applyProtection="1" quotePrefix="1">
      <alignment horizontal="center" vertical="center"/>
      <protection/>
    </xf>
    <xf numFmtId="0" fontId="63" fillId="0" borderId="0" xfId="0" applyFont="1" applyFill="1" applyBorder="1" applyAlignment="1" applyProtection="1" quotePrefix="1">
      <alignment horizontal="center"/>
      <protection/>
    </xf>
    <xf numFmtId="0" fontId="65" fillId="0" borderId="23" xfId="0" applyFont="1" applyFill="1" applyBorder="1" applyAlignment="1" applyProtection="1">
      <alignment horizontal="centerContinuous" vertical="center"/>
      <protection/>
    </xf>
    <xf numFmtId="0" fontId="65" fillId="0" borderId="0" xfId="0" applyFont="1" applyFill="1" applyBorder="1" applyAlignment="1" applyProtection="1">
      <alignment horizontal="center" vertical="center"/>
      <protection/>
    </xf>
    <xf numFmtId="0" fontId="74" fillId="0" borderId="0" xfId="0" applyFont="1" applyAlignment="1" applyProtection="1">
      <alignment vertical="top"/>
      <protection/>
    </xf>
    <xf numFmtId="0" fontId="0" fillId="36" borderId="0" xfId="0" applyFill="1" applyAlignment="1" applyProtection="1">
      <alignment vertical="top"/>
      <protection/>
    </xf>
    <xf numFmtId="0" fontId="7" fillId="0" borderId="22" xfId="58" applyFont="1" applyFill="1" applyBorder="1" applyAlignment="1" applyProtection="1">
      <alignment horizontal="right" vertical="top" wrapText="1"/>
      <protection/>
    </xf>
    <xf numFmtId="0" fontId="7" fillId="35" borderId="22" xfId="58" applyFont="1" applyFill="1" applyBorder="1" applyAlignment="1" applyProtection="1">
      <alignment vertical="top" wrapText="1"/>
      <protection/>
    </xf>
    <xf numFmtId="0" fontId="7" fillId="35" borderId="22" xfId="58" applyFont="1" applyFill="1" applyBorder="1" applyAlignment="1" applyProtection="1">
      <alignment horizontal="right" wrapText="1"/>
      <protection/>
    </xf>
    <xf numFmtId="0" fontId="75" fillId="0" borderId="0" xfId="0" applyFont="1" applyFill="1" applyAlignment="1" applyProtection="1">
      <alignment/>
      <protection/>
    </xf>
    <xf numFmtId="0" fontId="75" fillId="0" borderId="0" xfId="0" applyFont="1" applyFill="1" applyAlignment="1" applyProtection="1">
      <alignment horizontal="center"/>
      <protection/>
    </xf>
    <xf numFmtId="9" fontId="0" fillId="35" borderId="13" xfId="61" applyFont="1" applyFill="1" applyBorder="1" applyAlignment="1" applyProtection="1">
      <alignment horizontal="center" vertical="center"/>
      <protection/>
    </xf>
    <xf numFmtId="0" fontId="0" fillId="0" borderId="0" xfId="0" applyAlignment="1" applyProtection="1">
      <alignment vertical="center"/>
      <protection/>
    </xf>
    <xf numFmtId="0" fontId="63" fillId="35" borderId="0" xfId="0" applyFont="1" applyFill="1" applyAlignment="1" applyProtection="1">
      <alignment/>
      <protection/>
    </xf>
    <xf numFmtId="0" fontId="63" fillId="0" borderId="0" xfId="0" applyFont="1" applyAlignment="1" applyProtection="1">
      <alignment/>
      <protection/>
    </xf>
    <xf numFmtId="0" fontId="74" fillId="0" borderId="0" xfId="0" applyFont="1" applyAlignment="1" applyProtection="1">
      <alignment vertical="center"/>
      <protection/>
    </xf>
    <xf numFmtId="0" fontId="74" fillId="35" borderId="0" xfId="0" applyFont="1" applyFill="1" applyAlignment="1" applyProtection="1">
      <alignment/>
      <protection/>
    </xf>
    <xf numFmtId="164" fontId="63" fillId="5" borderId="10" xfId="0" applyNumberFormat="1" applyFont="1" applyFill="1" applyBorder="1" applyAlignment="1" applyProtection="1">
      <alignment/>
      <protection/>
    </xf>
    <xf numFmtId="0" fontId="0" fillId="0" borderId="15" xfId="0" applyBorder="1" applyAlignment="1" applyProtection="1">
      <alignment wrapText="1"/>
      <protection/>
    </xf>
    <xf numFmtId="9" fontId="0" fillId="5" borderId="16" xfId="0" applyNumberFormat="1" applyFill="1" applyBorder="1" applyAlignment="1" applyProtection="1">
      <alignment horizontal="center" vertical="top"/>
      <protection/>
    </xf>
    <xf numFmtId="9" fontId="0" fillId="5" borderId="14" xfId="0" applyNumberFormat="1" applyFill="1" applyBorder="1" applyAlignment="1" applyProtection="1">
      <alignment horizontal="center" vertical="top"/>
      <protection/>
    </xf>
    <xf numFmtId="9" fontId="76" fillId="5" borderId="14" xfId="0" applyNumberFormat="1" applyFont="1" applyFill="1" applyBorder="1" applyAlignment="1" applyProtection="1">
      <alignment horizontal="center" vertical="center"/>
      <protection/>
    </xf>
    <xf numFmtId="9" fontId="0" fillId="5" borderId="16" xfId="61" applyNumberFormat="1" applyFont="1" applyFill="1" applyBorder="1" applyAlignment="1" applyProtection="1">
      <alignment horizontal="center" vertical="center"/>
      <protection/>
    </xf>
    <xf numFmtId="0" fontId="65" fillId="0" borderId="23" xfId="0" applyFont="1" applyBorder="1" applyAlignment="1" applyProtection="1">
      <alignment vertical="center" wrapText="1"/>
      <protection/>
    </xf>
    <xf numFmtId="0" fontId="67" fillId="0" borderId="0" xfId="0" applyFont="1" applyFill="1" applyBorder="1" applyAlignment="1" applyProtection="1">
      <alignment horizontal="center" vertical="center"/>
      <protection/>
    </xf>
    <xf numFmtId="0" fontId="65" fillId="0" borderId="15" xfId="0" applyFont="1" applyBorder="1" applyAlignment="1" applyProtection="1">
      <alignment horizontal="center"/>
      <protection/>
    </xf>
    <xf numFmtId="0" fontId="65" fillId="0" borderId="15" xfId="0" applyFont="1" applyBorder="1" applyAlignment="1" applyProtection="1">
      <alignment/>
      <protection/>
    </xf>
    <xf numFmtId="0" fontId="0" fillId="0" borderId="0" xfId="0" applyBorder="1" applyAlignment="1" applyProtection="1">
      <alignment horizontal="right"/>
      <protection/>
    </xf>
    <xf numFmtId="0" fontId="77" fillId="0" borderId="0" xfId="0" applyFont="1" applyFill="1" applyAlignment="1" applyProtection="1" quotePrefix="1">
      <alignment vertical="center"/>
      <protection/>
    </xf>
    <xf numFmtId="0" fontId="78" fillId="0" borderId="0" xfId="0" applyFont="1" applyFill="1" applyBorder="1" applyAlignment="1" applyProtection="1">
      <alignment vertical="center"/>
      <protection/>
    </xf>
    <xf numFmtId="0" fontId="77" fillId="0" borderId="0" xfId="0" applyFont="1" applyFill="1" applyBorder="1" applyAlignment="1" applyProtection="1" quotePrefix="1">
      <alignment vertical="center"/>
      <protection/>
    </xf>
    <xf numFmtId="0" fontId="74" fillId="35" borderId="24" xfId="0" applyFont="1" applyFill="1" applyBorder="1" applyAlignment="1" applyProtection="1">
      <alignment/>
      <protection/>
    </xf>
    <xf numFmtId="0" fontId="74" fillId="0" borderId="0" xfId="0" applyFont="1" applyFill="1" applyAlignment="1" applyProtection="1">
      <alignment/>
      <protection/>
    </xf>
    <xf numFmtId="0" fontId="78" fillId="0" borderId="0" xfId="0" applyFont="1" applyFill="1" applyAlignment="1" applyProtection="1">
      <alignment vertical="center"/>
      <protection/>
    </xf>
    <xf numFmtId="0" fontId="77" fillId="0" borderId="0" xfId="0" applyFont="1" applyFill="1" applyAlignment="1" applyProtection="1">
      <alignment vertical="center"/>
      <protection/>
    </xf>
    <xf numFmtId="0" fontId="8" fillId="35" borderId="10" xfId="0" applyFont="1" applyFill="1" applyBorder="1" applyAlignment="1" applyProtection="1">
      <alignment/>
      <protection/>
    </xf>
    <xf numFmtId="0" fontId="7" fillId="0" borderId="0" xfId="57" applyFont="1" applyFill="1" applyBorder="1" applyAlignment="1" applyProtection="1">
      <alignment wrapText="1"/>
      <protection/>
    </xf>
    <xf numFmtId="0" fontId="74" fillId="0" borderId="0" xfId="0" applyFont="1" applyAlignment="1" applyProtection="1">
      <alignment horizontal="center" vertical="top"/>
      <protection/>
    </xf>
    <xf numFmtId="0" fontId="74" fillId="0" borderId="0" xfId="0" applyFont="1" applyAlignment="1" applyProtection="1">
      <alignment horizontal="center" vertical="center"/>
      <protection/>
    </xf>
    <xf numFmtId="0" fontId="74" fillId="0" borderId="23" xfId="0" applyFont="1" applyBorder="1" applyAlignment="1" applyProtection="1">
      <alignment horizontal="center"/>
      <protection/>
    </xf>
    <xf numFmtId="0" fontId="78" fillId="0" borderId="25" xfId="0" applyFont="1" applyFill="1" applyBorder="1" applyAlignment="1" applyProtection="1">
      <alignment horizontal="center" vertical="center"/>
      <protection/>
    </xf>
    <xf numFmtId="0" fontId="78" fillId="0" borderId="23" xfId="0" applyFont="1" applyFill="1" applyBorder="1" applyAlignment="1" applyProtection="1">
      <alignment horizontal="center" vertical="center"/>
      <protection/>
    </xf>
    <xf numFmtId="0" fontId="77" fillId="0" borderId="23" xfId="0" applyFont="1" applyFill="1" applyBorder="1" applyAlignment="1" applyProtection="1">
      <alignment horizontal="center" vertical="center"/>
      <protection/>
    </xf>
    <xf numFmtId="0" fontId="74" fillId="0" borderId="23" xfId="0" applyFont="1" applyFill="1" applyBorder="1" applyAlignment="1" applyProtection="1">
      <alignment horizontal="center"/>
      <protection/>
    </xf>
    <xf numFmtId="0" fontId="74" fillId="0" borderId="15" xfId="0" applyFont="1" applyBorder="1" applyAlignment="1" applyProtection="1">
      <alignment/>
      <protection/>
    </xf>
    <xf numFmtId="0" fontId="74" fillId="0" borderId="19" xfId="0" applyFont="1" applyBorder="1" applyAlignment="1" applyProtection="1">
      <alignment horizontal="center"/>
      <protection/>
    </xf>
    <xf numFmtId="0" fontId="74" fillId="0" borderId="26" xfId="0" applyFont="1" applyBorder="1" applyAlignment="1" applyProtection="1">
      <alignment horizontal="center"/>
      <protection/>
    </xf>
    <xf numFmtId="0" fontId="7" fillId="0" borderId="27" xfId="57" applyFont="1" applyFill="1" applyBorder="1" applyAlignment="1" applyProtection="1">
      <alignment horizontal="center" wrapText="1"/>
      <protection/>
    </xf>
    <xf numFmtId="0" fontId="74" fillId="0" borderId="20" xfId="0" applyFont="1" applyBorder="1" applyAlignment="1" applyProtection="1">
      <alignment horizontal="center"/>
      <protection/>
    </xf>
    <xf numFmtId="0" fontId="74" fillId="0" borderId="0" xfId="0" applyFont="1" applyBorder="1" applyAlignment="1" applyProtection="1">
      <alignment horizontal="center"/>
      <protection/>
    </xf>
    <xf numFmtId="0" fontId="65" fillId="35" borderId="17" xfId="0" applyFont="1" applyFill="1" applyBorder="1" applyAlignment="1" applyProtection="1">
      <alignment horizontal="right"/>
      <protection/>
    </xf>
    <xf numFmtId="0" fontId="65" fillId="35" borderId="18" xfId="0" applyFont="1" applyFill="1" applyBorder="1" applyAlignment="1" applyProtection="1">
      <alignment horizontal="left"/>
      <protection/>
    </xf>
    <xf numFmtId="0" fontId="65" fillId="35" borderId="18" xfId="0" applyFont="1" applyFill="1" applyBorder="1" applyAlignment="1" applyProtection="1">
      <alignment/>
      <protection/>
    </xf>
    <xf numFmtId="0" fontId="79" fillId="35" borderId="0" xfId="0" applyFont="1" applyFill="1" applyAlignment="1" applyProtection="1">
      <alignment/>
      <protection/>
    </xf>
    <xf numFmtId="0" fontId="67" fillId="35" borderId="0" xfId="0" applyFont="1" applyFill="1" applyAlignment="1" applyProtection="1">
      <alignment/>
      <protection/>
    </xf>
    <xf numFmtId="0" fontId="7" fillId="0" borderId="28" xfId="57" applyFont="1" applyFill="1" applyBorder="1" applyAlignment="1" applyProtection="1">
      <alignment horizontal="center" wrapText="1"/>
      <protection/>
    </xf>
    <xf numFmtId="0" fontId="7" fillId="0" borderId="20" xfId="57" applyFont="1" applyFill="1" applyBorder="1" applyAlignment="1" applyProtection="1">
      <alignment horizontal="center"/>
      <protection/>
    </xf>
    <xf numFmtId="0" fontId="7" fillId="0" borderId="15" xfId="57" applyFont="1" applyFill="1" applyBorder="1" applyAlignment="1" applyProtection="1">
      <alignment horizontal="center"/>
      <protection/>
    </xf>
    <xf numFmtId="0" fontId="8" fillId="35" borderId="14" xfId="0" applyFont="1" applyFill="1" applyBorder="1" applyAlignment="1" applyProtection="1">
      <alignment/>
      <protection/>
    </xf>
    <xf numFmtId="0" fontId="8" fillId="13" borderId="10" xfId="0" applyFont="1" applyFill="1" applyBorder="1" applyAlignment="1" applyProtection="1">
      <alignment horizontal="center"/>
      <protection/>
    </xf>
    <xf numFmtId="0" fontId="74" fillId="13" borderId="10" xfId="0" applyFont="1" applyFill="1" applyBorder="1" applyAlignment="1" applyProtection="1">
      <alignment horizontal="center"/>
      <protection/>
    </xf>
    <xf numFmtId="0" fontId="8" fillId="9" borderId="11" xfId="0" applyFont="1" applyFill="1" applyBorder="1" applyAlignment="1" applyProtection="1">
      <alignment/>
      <protection/>
    </xf>
    <xf numFmtId="0" fontId="8" fillId="9" borderId="12" xfId="0" applyFont="1" applyFill="1" applyBorder="1" applyAlignment="1" applyProtection="1">
      <alignment horizontal="center"/>
      <protection/>
    </xf>
    <xf numFmtId="0" fontId="8" fillId="9" borderId="12" xfId="0" applyFont="1" applyFill="1" applyBorder="1" applyAlignment="1" applyProtection="1">
      <alignment/>
      <protection/>
    </xf>
    <xf numFmtId="0" fontId="8" fillId="9" borderId="13" xfId="0" applyFont="1" applyFill="1" applyBorder="1" applyAlignment="1" applyProtection="1">
      <alignment horizontal="center"/>
      <protection/>
    </xf>
    <xf numFmtId="0" fontId="7" fillId="0" borderId="29" xfId="58" applyFont="1" applyFill="1" applyBorder="1" applyAlignment="1" applyProtection="1">
      <alignment horizontal="center"/>
      <protection/>
    </xf>
    <xf numFmtId="0" fontId="7" fillId="37" borderId="30" xfId="58" applyFont="1" applyFill="1" applyBorder="1" applyAlignment="1" applyProtection="1">
      <alignment horizontal="center"/>
      <protection/>
    </xf>
    <xf numFmtId="0" fontId="8" fillId="8" borderId="11" xfId="0" applyFont="1" applyFill="1" applyBorder="1" applyAlignment="1" applyProtection="1">
      <alignment/>
      <protection/>
    </xf>
    <xf numFmtId="0" fontId="8" fillId="8" borderId="12" xfId="0" applyFont="1" applyFill="1" applyBorder="1" applyAlignment="1" applyProtection="1">
      <alignment horizontal="center"/>
      <protection/>
    </xf>
    <xf numFmtId="0" fontId="8" fillId="8" borderId="12" xfId="0" applyFont="1" applyFill="1" applyBorder="1" applyAlignment="1" applyProtection="1">
      <alignment/>
      <protection/>
    </xf>
    <xf numFmtId="0" fontId="8" fillId="8" borderId="13" xfId="0" applyFont="1" applyFill="1" applyBorder="1" applyAlignment="1" applyProtection="1">
      <alignment horizontal="center"/>
      <protection/>
    </xf>
    <xf numFmtId="0" fontId="7" fillId="0" borderId="31" xfId="58" applyFont="1" applyFill="1" applyBorder="1" applyAlignment="1" applyProtection="1">
      <alignment horizontal="right" wrapText="1"/>
      <protection/>
    </xf>
    <xf numFmtId="0" fontId="8" fillId="35" borderId="10" xfId="0" applyFont="1" applyFill="1" applyBorder="1" applyAlignment="1" applyProtection="1">
      <alignment horizontal="center"/>
      <protection/>
    </xf>
    <xf numFmtId="0" fontId="79" fillId="0" borderId="0" xfId="0" applyFont="1" applyAlignment="1" applyProtection="1">
      <alignment/>
      <protection/>
    </xf>
    <xf numFmtId="0" fontId="79" fillId="0" borderId="0" xfId="0" applyFont="1" applyFill="1" applyAlignment="1" applyProtection="1">
      <alignment/>
      <protection/>
    </xf>
    <xf numFmtId="0" fontId="65" fillId="35" borderId="24" xfId="0" applyFont="1" applyFill="1" applyBorder="1" applyAlignment="1" applyProtection="1">
      <alignment/>
      <protection/>
    </xf>
    <xf numFmtId="0" fontId="65" fillId="0" borderId="26" xfId="0" applyFont="1" applyBorder="1" applyAlignment="1" applyProtection="1">
      <alignment horizontal="center" vertical="center"/>
      <protection/>
    </xf>
    <xf numFmtId="0" fontId="65" fillId="0" borderId="23" xfId="0" applyFont="1" applyBorder="1" applyAlignment="1" applyProtection="1">
      <alignment horizontal="center" vertical="center"/>
      <protection/>
    </xf>
    <xf numFmtId="0" fontId="80" fillId="0" borderId="26" xfId="0" applyFont="1" applyBorder="1" applyAlignment="1" applyProtection="1">
      <alignment/>
      <protection/>
    </xf>
    <xf numFmtId="0" fontId="40" fillId="0" borderId="0" xfId="0" applyFont="1" applyBorder="1" applyAlignment="1" applyProtection="1">
      <alignment/>
      <protection/>
    </xf>
    <xf numFmtId="0" fontId="79" fillId="0" borderId="23" xfId="0" applyFont="1" applyBorder="1" applyAlignment="1" applyProtection="1">
      <alignment horizontal="center"/>
      <protection/>
    </xf>
    <xf numFmtId="164" fontId="40" fillId="0" borderId="24" xfId="44" applyNumberFormat="1" applyFont="1" applyBorder="1" applyAlignment="1" applyProtection="1">
      <alignment/>
      <protection/>
    </xf>
    <xf numFmtId="164" fontId="80" fillId="0" borderId="17" xfId="0" applyNumberFormat="1" applyFont="1" applyBorder="1" applyAlignment="1" applyProtection="1">
      <alignment/>
      <protection/>
    </xf>
    <xf numFmtId="164" fontId="40" fillId="0" borderId="0" xfId="44" applyNumberFormat="1" applyFont="1" applyBorder="1" applyAlignment="1" applyProtection="1">
      <alignment/>
      <protection/>
    </xf>
    <xf numFmtId="164" fontId="40" fillId="0" borderId="15" xfId="44" applyNumberFormat="1" applyFont="1" applyBorder="1" applyAlignment="1" applyProtection="1">
      <alignment/>
      <protection/>
    </xf>
    <xf numFmtId="164" fontId="80" fillId="0" borderId="19" xfId="0" applyNumberFormat="1" applyFont="1" applyBorder="1" applyAlignment="1" applyProtection="1">
      <alignment/>
      <protection/>
    </xf>
    <xf numFmtId="0" fontId="65" fillId="0" borderId="11" xfId="0" applyFont="1" applyBorder="1" applyAlignment="1" applyProtection="1">
      <alignment/>
      <protection/>
    </xf>
    <xf numFmtId="0" fontId="65" fillId="0" borderId="13" xfId="0" applyFont="1" applyBorder="1" applyAlignment="1" applyProtection="1">
      <alignment/>
      <protection/>
    </xf>
    <xf numFmtId="0" fontId="65" fillId="0" borderId="10" xfId="0" applyFont="1" applyBorder="1" applyAlignment="1" applyProtection="1">
      <alignment horizontal="center"/>
      <protection/>
    </xf>
    <xf numFmtId="9" fontId="74" fillId="0" borderId="10" xfId="0" applyNumberFormat="1" applyFont="1" applyBorder="1" applyAlignment="1" applyProtection="1">
      <alignment horizontal="center"/>
      <protection/>
    </xf>
    <xf numFmtId="0" fontId="74" fillId="0" borderId="10" xfId="0" applyFont="1" applyBorder="1" applyAlignment="1" applyProtection="1">
      <alignment/>
      <protection/>
    </xf>
    <xf numFmtId="172" fontId="65" fillId="0" borderId="10" xfId="0" applyNumberFormat="1" applyFont="1" applyBorder="1" applyAlignment="1" applyProtection="1">
      <alignment horizontal="center"/>
      <protection/>
    </xf>
    <xf numFmtId="0" fontId="65" fillId="35" borderId="11" xfId="0" applyFont="1" applyFill="1" applyBorder="1" applyAlignment="1" applyProtection="1">
      <alignment/>
      <protection/>
    </xf>
    <xf numFmtId="0" fontId="65" fillId="35" borderId="12" xfId="0" applyFont="1" applyFill="1" applyBorder="1" applyAlignment="1" applyProtection="1">
      <alignment/>
      <protection/>
    </xf>
    <xf numFmtId="0" fontId="79" fillId="35" borderId="13" xfId="0" applyFont="1" applyFill="1" applyBorder="1" applyAlignment="1" applyProtection="1">
      <alignment/>
      <protection/>
    </xf>
    <xf numFmtId="0" fontId="65" fillId="38" borderId="0" xfId="0" applyFont="1" applyFill="1" applyAlignment="1" applyProtection="1">
      <alignment vertical="center"/>
      <protection/>
    </xf>
    <xf numFmtId="0" fontId="0" fillId="38" borderId="0" xfId="0" applyFill="1" applyAlignment="1" applyProtection="1">
      <alignment/>
      <protection/>
    </xf>
    <xf numFmtId="0" fontId="0" fillId="38" borderId="0" xfId="0" applyFill="1" applyBorder="1" applyAlignment="1" applyProtection="1">
      <alignment/>
      <protection/>
    </xf>
    <xf numFmtId="42" fontId="65" fillId="5" borderId="10" xfId="0" applyNumberFormat="1" applyFont="1" applyFill="1" applyBorder="1" applyAlignment="1" applyProtection="1">
      <alignment horizontal="left"/>
      <protection/>
    </xf>
    <xf numFmtId="0" fontId="71" fillId="6" borderId="12" xfId="0" applyFont="1" applyFill="1" applyBorder="1" applyAlignment="1" applyProtection="1">
      <alignment horizontal="center" vertical="center" wrapText="1"/>
      <protection/>
    </xf>
    <xf numFmtId="0" fontId="75" fillId="0" borderId="0" xfId="0" applyFont="1" applyAlignment="1" applyProtection="1">
      <alignment/>
      <protection/>
    </xf>
    <xf numFmtId="0" fontId="75" fillId="0" borderId="0" xfId="0" applyFont="1" applyAlignment="1" applyProtection="1">
      <alignment horizontal="center"/>
      <protection/>
    </xf>
    <xf numFmtId="0" fontId="80" fillId="0" borderId="0" xfId="58" applyFont="1" applyFill="1" applyBorder="1" applyAlignment="1" applyProtection="1">
      <alignment horizontal="center" wrapText="1"/>
      <protection/>
    </xf>
    <xf numFmtId="0" fontId="75" fillId="0" borderId="22" xfId="0" applyFont="1" applyFill="1" applyBorder="1" applyAlignment="1" applyProtection="1">
      <alignment horizontal="center"/>
      <protection/>
    </xf>
    <xf numFmtId="0" fontId="75" fillId="0" borderId="22" xfId="0" applyFont="1" applyBorder="1" applyAlignment="1">
      <alignment horizontal="center"/>
    </xf>
    <xf numFmtId="0" fontId="75" fillId="0" borderId="10" xfId="0" applyFont="1" applyBorder="1" applyAlignment="1" applyProtection="1">
      <alignment horizontal="center"/>
      <protection/>
    </xf>
    <xf numFmtId="0" fontId="10" fillId="0" borderId="0" xfId="0" applyFont="1" applyAlignment="1">
      <alignment/>
    </xf>
    <xf numFmtId="0" fontId="10" fillId="0" borderId="0" xfId="0" applyFont="1" applyAlignment="1">
      <alignment horizontal="center"/>
    </xf>
    <xf numFmtId="0" fontId="10" fillId="0" borderId="0" xfId="0" applyFont="1" applyFill="1" applyAlignment="1">
      <alignment/>
    </xf>
    <xf numFmtId="0" fontId="8" fillId="0" borderId="0" xfId="0" applyFont="1" applyAlignment="1">
      <alignment/>
    </xf>
    <xf numFmtId="0" fontId="81" fillId="0" borderId="0" xfId="0" applyFont="1" applyAlignment="1" applyProtection="1">
      <alignment horizontal="right" vertical="center"/>
      <protection/>
    </xf>
    <xf numFmtId="164" fontId="82" fillId="11" borderId="0" xfId="44" applyNumberFormat="1" applyFont="1" applyFill="1" applyAlignment="1" applyProtection="1">
      <alignment/>
      <protection/>
    </xf>
    <xf numFmtId="0" fontId="83" fillId="11" borderId="0" xfId="0" applyFont="1" applyFill="1" applyAlignment="1" applyProtection="1">
      <alignment horizontal="left"/>
      <protection/>
    </xf>
    <xf numFmtId="0" fontId="77" fillId="3" borderId="26" xfId="0" applyFont="1" applyFill="1" applyBorder="1" applyAlignment="1" applyProtection="1">
      <alignment vertical="center"/>
      <protection/>
    </xf>
    <xf numFmtId="0" fontId="74" fillId="3" borderId="26" xfId="0" applyFont="1" applyFill="1" applyBorder="1" applyAlignment="1" applyProtection="1">
      <alignment/>
      <protection/>
    </xf>
    <xf numFmtId="0" fontId="77" fillId="3" borderId="20" xfId="0" applyFont="1" applyFill="1" applyBorder="1" applyAlignment="1" applyProtection="1">
      <alignment vertical="center"/>
      <protection/>
    </xf>
    <xf numFmtId="42" fontId="65" fillId="5" borderId="10" xfId="0" applyNumberFormat="1" applyFont="1" applyFill="1" applyBorder="1" applyAlignment="1" applyProtection="1">
      <alignment vertical="center"/>
      <protection/>
    </xf>
    <xf numFmtId="0" fontId="84" fillId="5" borderId="0" xfId="0" applyFont="1" applyFill="1" applyAlignment="1" applyProtection="1">
      <alignment/>
      <protection/>
    </xf>
    <xf numFmtId="0" fontId="0" fillId="5" borderId="0" xfId="0" applyFill="1" applyAlignment="1" applyProtection="1">
      <alignment/>
      <protection/>
    </xf>
    <xf numFmtId="0" fontId="68" fillId="0" borderId="16" xfId="0" applyFont="1" applyBorder="1" applyAlignment="1" applyProtection="1">
      <alignment horizontal="center" vertical="center"/>
      <protection/>
    </xf>
    <xf numFmtId="0" fontId="68" fillId="0" borderId="14" xfId="0" applyFont="1" applyBorder="1" applyAlignment="1" applyProtection="1">
      <alignment horizontal="center" vertical="center"/>
      <protection/>
    </xf>
    <xf numFmtId="0" fontId="65" fillId="0" borderId="0" xfId="0" applyFont="1" applyAlignment="1" applyProtection="1">
      <alignment vertical="center" wrapText="1"/>
      <protection/>
    </xf>
    <xf numFmtId="0" fontId="65" fillId="0" borderId="23" xfId="0" applyFont="1" applyBorder="1" applyAlignment="1" applyProtection="1">
      <alignment vertical="center" wrapText="1"/>
      <protection/>
    </xf>
    <xf numFmtId="0" fontId="65" fillId="0" borderId="0" xfId="0" applyFont="1" applyBorder="1" applyAlignment="1" applyProtection="1">
      <alignment horizontal="left" vertical="center" wrapText="1" shrinkToFit="1"/>
      <protection/>
    </xf>
    <xf numFmtId="0" fontId="65" fillId="7" borderId="11" xfId="0" applyFont="1" applyFill="1" applyBorder="1" applyAlignment="1" applyProtection="1">
      <alignment horizontal="center" vertical="center" wrapText="1"/>
      <protection locked="0"/>
    </xf>
    <xf numFmtId="0" fontId="65" fillId="7" borderId="12" xfId="0" applyFont="1" applyFill="1" applyBorder="1" applyAlignment="1" applyProtection="1">
      <alignment horizontal="center" vertical="center" wrapText="1"/>
      <protection locked="0"/>
    </xf>
    <xf numFmtId="0" fontId="65" fillId="7" borderId="13" xfId="0" applyFont="1" applyFill="1" applyBorder="1" applyAlignment="1" applyProtection="1">
      <alignment horizontal="center" vertical="center" wrapText="1"/>
      <protection locked="0"/>
    </xf>
    <xf numFmtId="0" fontId="71" fillId="7" borderId="10"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center" wrapText="1"/>
      <protection/>
    </xf>
    <xf numFmtId="0" fontId="65" fillId="0" borderId="0" xfId="0" applyFont="1" applyAlignment="1" applyProtection="1">
      <alignment horizontal="right" vertical="center" wrapText="1"/>
      <protection/>
    </xf>
    <xf numFmtId="0" fontId="65" fillId="0" borderId="23" xfId="0" applyFont="1" applyBorder="1" applyAlignment="1" applyProtection="1">
      <alignment horizontal="right" vertical="center" wrapText="1"/>
      <protection/>
    </xf>
    <xf numFmtId="0" fontId="9" fillId="38" borderId="0" xfId="0" applyFont="1" applyFill="1" applyAlignment="1" applyProtection="1">
      <alignment horizontal="left" wrapText="1"/>
      <protection/>
    </xf>
    <xf numFmtId="42" fontId="65" fillId="5" borderId="10" xfId="0" applyNumberFormat="1" applyFont="1" applyFill="1" applyBorder="1" applyAlignment="1" applyProtection="1">
      <alignment horizontal="center" vertical="center"/>
      <protection/>
    </xf>
    <xf numFmtId="0" fontId="65" fillId="0" borderId="26" xfId="0" applyFont="1" applyBorder="1" applyAlignment="1" applyProtection="1">
      <alignment vertical="center" wrapText="1"/>
      <protection/>
    </xf>
    <xf numFmtId="42" fontId="65" fillId="5" borderId="11" xfId="0" applyNumberFormat="1" applyFont="1" applyFill="1" applyBorder="1" applyAlignment="1" applyProtection="1">
      <alignment horizontal="center" vertical="center"/>
      <protection/>
    </xf>
    <xf numFmtId="42" fontId="65" fillId="5" borderId="12" xfId="0" applyNumberFormat="1" applyFont="1" applyFill="1" applyBorder="1" applyAlignment="1" applyProtection="1">
      <alignment horizontal="center" vertical="center"/>
      <protection/>
    </xf>
    <xf numFmtId="42" fontId="65" fillId="5" borderId="13" xfId="0" applyNumberFormat="1" applyFont="1" applyFill="1" applyBorder="1" applyAlignment="1" applyProtection="1">
      <alignment horizontal="center" vertical="center"/>
      <protection/>
    </xf>
    <xf numFmtId="0" fontId="65" fillId="7" borderId="11" xfId="0" applyFont="1" applyFill="1" applyBorder="1" applyAlignment="1" applyProtection="1">
      <alignment horizontal="center" vertical="center"/>
      <protection locked="0"/>
    </xf>
    <xf numFmtId="0" fontId="65" fillId="7" borderId="13" xfId="0" applyFont="1" applyFill="1" applyBorder="1" applyAlignment="1" applyProtection="1">
      <alignment horizontal="center" vertical="center"/>
      <protection locked="0"/>
    </xf>
    <xf numFmtId="42" fontId="65" fillId="5" borderId="10" xfId="0" applyNumberFormat="1" applyFont="1" applyFill="1" applyBorder="1" applyAlignment="1" applyProtection="1">
      <alignment horizontal="left" vertical="center"/>
      <protection/>
    </xf>
    <xf numFmtId="164" fontId="65" fillId="6" borderId="10" xfId="44" applyNumberFormat="1" applyFont="1" applyFill="1" applyBorder="1" applyAlignment="1" applyProtection="1">
      <alignment horizontal="center" vertical="center" shrinkToFit="1"/>
      <protection/>
    </xf>
    <xf numFmtId="6" fontId="67" fillId="5" borderId="18" xfId="44" applyNumberFormat="1" applyFont="1" applyFill="1" applyBorder="1" applyAlignment="1" applyProtection="1">
      <alignment horizontal="center" vertical="center" wrapText="1"/>
      <protection/>
    </xf>
    <xf numFmtId="6" fontId="67" fillId="5" borderId="24" xfId="44" applyNumberFormat="1" applyFont="1" applyFill="1" applyBorder="1" applyAlignment="1" applyProtection="1">
      <alignment horizontal="center" vertical="center" wrapText="1"/>
      <protection/>
    </xf>
    <xf numFmtId="6" fontId="67" fillId="5" borderId="17" xfId="44" applyNumberFormat="1" applyFont="1" applyFill="1" applyBorder="1" applyAlignment="1" applyProtection="1">
      <alignment horizontal="center" vertical="center" wrapText="1"/>
      <protection/>
    </xf>
    <xf numFmtId="6" fontId="67" fillId="5" borderId="26" xfId="44" applyNumberFormat="1" applyFont="1" applyFill="1" applyBorder="1" applyAlignment="1" applyProtection="1">
      <alignment horizontal="center" vertical="center" wrapText="1"/>
      <protection/>
    </xf>
    <xf numFmtId="6" fontId="67" fillId="5" borderId="0" xfId="44" applyNumberFormat="1" applyFont="1" applyFill="1" applyBorder="1" applyAlignment="1" applyProtection="1">
      <alignment horizontal="center" vertical="center" wrapText="1"/>
      <protection/>
    </xf>
    <xf numFmtId="6" fontId="67" fillId="5" borderId="23" xfId="44" applyNumberFormat="1" applyFont="1" applyFill="1" applyBorder="1" applyAlignment="1" applyProtection="1">
      <alignment horizontal="center" vertical="center" wrapText="1"/>
      <protection/>
    </xf>
    <xf numFmtId="6" fontId="67" fillId="5" borderId="20" xfId="44" applyNumberFormat="1" applyFont="1" applyFill="1" applyBorder="1" applyAlignment="1" applyProtection="1">
      <alignment horizontal="center" vertical="center" wrapText="1"/>
      <protection/>
    </xf>
    <xf numFmtId="6" fontId="67" fillId="5" borderId="15" xfId="44" applyNumberFormat="1" applyFont="1" applyFill="1" applyBorder="1" applyAlignment="1" applyProtection="1">
      <alignment horizontal="center" vertical="center" wrapText="1"/>
      <protection/>
    </xf>
    <xf numFmtId="6" fontId="67" fillId="5" borderId="19" xfId="44" applyNumberFormat="1" applyFont="1" applyFill="1" applyBorder="1" applyAlignment="1" applyProtection="1">
      <alignment horizontal="center" vertical="center" wrapText="1"/>
      <protection/>
    </xf>
    <xf numFmtId="0" fontId="71" fillId="33" borderId="18" xfId="0" applyFont="1" applyFill="1" applyBorder="1" applyAlignment="1" applyProtection="1">
      <alignment horizontal="center" vertical="center" wrapText="1"/>
      <protection/>
    </xf>
    <xf numFmtId="0" fontId="71" fillId="33" borderId="24" xfId="0" applyFont="1" applyFill="1" applyBorder="1" applyAlignment="1" applyProtection="1">
      <alignment horizontal="center" vertical="center" wrapText="1"/>
      <protection/>
    </xf>
    <xf numFmtId="0" fontId="71" fillId="33" borderId="17" xfId="0" applyFont="1" applyFill="1" applyBorder="1" applyAlignment="1" applyProtection="1">
      <alignment horizontal="center" vertical="center" wrapText="1"/>
      <protection/>
    </xf>
    <xf numFmtId="0" fontId="71" fillId="33" borderId="20" xfId="0" applyFont="1" applyFill="1" applyBorder="1" applyAlignment="1" applyProtection="1">
      <alignment horizontal="center" vertical="center" wrapText="1"/>
      <protection/>
    </xf>
    <xf numFmtId="0" fontId="71" fillId="33" borderId="15" xfId="0" applyFont="1" applyFill="1" applyBorder="1" applyAlignment="1" applyProtection="1">
      <alignment horizontal="center" vertical="center" wrapText="1"/>
      <protection/>
    </xf>
    <xf numFmtId="0" fontId="71" fillId="33" borderId="19" xfId="0" applyFont="1" applyFill="1" applyBorder="1" applyAlignment="1" applyProtection="1">
      <alignment horizontal="center" vertical="center" wrapText="1"/>
      <protection/>
    </xf>
    <xf numFmtId="0" fontId="67" fillId="6" borderId="16" xfId="0" applyFont="1" applyFill="1" applyBorder="1" applyAlignment="1" applyProtection="1">
      <alignment horizontal="center" vertical="center"/>
      <protection/>
    </xf>
    <xf numFmtId="0" fontId="67" fillId="6" borderId="14" xfId="0" applyFont="1" applyFill="1" applyBorder="1" applyAlignment="1" applyProtection="1">
      <alignment horizontal="center" vertical="center"/>
      <protection/>
    </xf>
    <xf numFmtId="9" fontId="65" fillId="0" borderId="16" xfId="61" applyFont="1" applyFill="1" applyBorder="1" applyAlignment="1" applyProtection="1">
      <alignment horizontal="center" vertical="center" textRotation="90" wrapText="1"/>
      <protection/>
    </xf>
    <xf numFmtId="9" fontId="65" fillId="0" borderId="21" xfId="61" applyFont="1" applyFill="1" applyBorder="1" applyAlignment="1" applyProtection="1">
      <alignment horizontal="center" vertical="center" textRotation="90" wrapText="1"/>
      <protection/>
    </xf>
    <xf numFmtId="9" fontId="65" fillId="0" borderId="14" xfId="61" applyFont="1" applyFill="1" applyBorder="1" applyAlignment="1" applyProtection="1">
      <alignment horizontal="center" vertical="center" textRotation="90" wrapText="1"/>
      <protection/>
    </xf>
    <xf numFmtId="0" fontId="65" fillId="0" borderId="16" xfId="0" applyFont="1" applyBorder="1" applyAlignment="1" applyProtection="1">
      <alignment horizontal="center" vertical="center" textRotation="90" wrapText="1"/>
      <protection/>
    </xf>
    <xf numFmtId="0" fontId="65" fillId="0" borderId="21" xfId="0" applyFont="1" applyBorder="1" applyAlignment="1" applyProtection="1">
      <alignment horizontal="center" vertical="center" textRotation="90" wrapText="1"/>
      <protection/>
    </xf>
    <xf numFmtId="0" fontId="65" fillId="0" borderId="14" xfId="0" applyFont="1" applyBorder="1" applyAlignment="1" applyProtection="1">
      <alignment horizontal="center" vertical="center" textRotation="90" wrapText="1"/>
      <protection/>
    </xf>
    <xf numFmtId="0" fontId="65" fillId="0" borderId="16" xfId="0" applyFont="1" applyBorder="1" applyAlignment="1" applyProtection="1">
      <alignment horizontal="center" vertical="center" wrapText="1"/>
      <protection/>
    </xf>
    <xf numFmtId="0" fontId="65" fillId="0" borderId="14" xfId="0" applyFont="1" applyBorder="1" applyAlignment="1" applyProtection="1">
      <alignment horizontal="center" vertical="center" wrapText="1"/>
      <protection/>
    </xf>
    <xf numFmtId="0" fontId="0" fillId="0" borderId="16" xfId="0" applyBorder="1" applyAlignment="1" applyProtection="1">
      <alignment horizontal="center" vertical="center" textRotation="90"/>
      <protection/>
    </xf>
    <xf numFmtId="0" fontId="0" fillId="0" borderId="21" xfId="0" applyBorder="1" applyAlignment="1" applyProtection="1">
      <alignment horizontal="center" vertical="center" textRotation="90"/>
      <protection/>
    </xf>
    <xf numFmtId="0" fontId="0" fillId="0" borderId="14" xfId="0" applyBorder="1" applyAlignment="1" applyProtection="1">
      <alignment horizontal="center" vertical="center" textRotation="90"/>
      <protection/>
    </xf>
    <xf numFmtId="0" fontId="65" fillId="0" borderId="14" xfId="0" applyFont="1" applyBorder="1" applyAlignment="1" applyProtection="1">
      <alignment vertical="center"/>
      <protection/>
    </xf>
    <xf numFmtId="0" fontId="67" fillId="7" borderId="11" xfId="0" applyFont="1" applyFill="1" applyBorder="1" applyAlignment="1" applyProtection="1">
      <alignment horizontal="center" vertical="center"/>
      <protection locked="0"/>
    </xf>
    <xf numFmtId="0" fontId="0" fillId="7" borderId="12" xfId="0" applyFill="1" applyBorder="1" applyAlignment="1" applyProtection="1">
      <alignment/>
      <protection locked="0"/>
    </xf>
    <xf numFmtId="6" fontId="67" fillId="7" borderId="11" xfId="44" applyNumberFormat="1" applyFont="1" applyFill="1" applyBorder="1" applyAlignment="1" applyProtection="1">
      <alignment horizontal="center" vertical="center"/>
      <protection locked="0"/>
    </xf>
    <xf numFmtId="6" fontId="67" fillId="7" borderId="12" xfId="44" applyNumberFormat="1" applyFont="1" applyFill="1" applyBorder="1" applyAlignment="1" applyProtection="1">
      <alignment horizontal="center" vertical="center"/>
      <protection locked="0"/>
    </xf>
    <xf numFmtId="6" fontId="67" fillId="7" borderId="13" xfId="44" applyNumberFormat="1" applyFont="1" applyFill="1" applyBorder="1" applyAlignment="1" applyProtection="1">
      <alignment horizontal="center" vertical="center"/>
      <protection locked="0"/>
    </xf>
    <xf numFmtId="10" fontId="65" fillId="7" borderId="18" xfId="0" applyNumberFormat="1" applyFont="1" applyFill="1" applyBorder="1" applyAlignment="1" applyProtection="1">
      <alignment horizontal="center" vertical="center"/>
      <protection locked="0"/>
    </xf>
    <xf numFmtId="10" fontId="65" fillId="7" borderId="24" xfId="0" applyNumberFormat="1" applyFont="1" applyFill="1" applyBorder="1" applyAlignment="1" applyProtection="1">
      <alignment horizontal="center" vertical="center"/>
      <protection locked="0"/>
    </xf>
    <xf numFmtId="10" fontId="65" fillId="7" borderId="17" xfId="0" applyNumberFormat="1" applyFont="1" applyFill="1" applyBorder="1" applyAlignment="1" applyProtection="1">
      <alignment horizontal="center" vertical="center"/>
      <protection locked="0"/>
    </xf>
    <xf numFmtId="10" fontId="65" fillId="7" borderId="20" xfId="0" applyNumberFormat="1" applyFont="1" applyFill="1" applyBorder="1" applyAlignment="1" applyProtection="1">
      <alignment horizontal="center" vertical="center"/>
      <protection locked="0"/>
    </xf>
    <xf numFmtId="10" fontId="65" fillId="7" borderId="15" xfId="0" applyNumberFormat="1" applyFont="1" applyFill="1" applyBorder="1" applyAlignment="1" applyProtection="1">
      <alignment horizontal="center" vertical="center"/>
      <protection locked="0"/>
    </xf>
    <xf numFmtId="10" fontId="65" fillId="7" borderId="19" xfId="0" applyNumberFormat="1" applyFont="1" applyFill="1" applyBorder="1" applyAlignment="1" applyProtection="1">
      <alignment horizontal="center" vertical="center"/>
      <protection locked="0"/>
    </xf>
    <xf numFmtId="10" fontId="65" fillId="5" borderId="16" xfId="44" applyNumberFormat="1" applyFont="1" applyFill="1" applyBorder="1" applyAlignment="1" applyProtection="1">
      <alignment horizontal="center" vertical="center" wrapText="1"/>
      <protection/>
    </xf>
    <xf numFmtId="10" fontId="65" fillId="5" borderId="14" xfId="44" applyNumberFormat="1" applyFont="1" applyFill="1" applyBorder="1" applyAlignment="1" applyProtection="1">
      <alignment horizontal="center" vertical="center" wrapText="1"/>
      <protection/>
    </xf>
    <xf numFmtId="0" fontId="65" fillId="5" borderId="10" xfId="0" applyFont="1" applyFill="1" applyBorder="1" applyAlignment="1" applyProtection="1">
      <alignment horizontal="center" vertical="center" shrinkToFit="1"/>
      <protection/>
    </xf>
    <xf numFmtId="0" fontId="65" fillId="38" borderId="0" xfId="0" applyFont="1" applyFill="1" applyBorder="1" applyAlignment="1" applyProtection="1">
      <alignment vertical="center" wrapText="1" shrinkToFit="1"/>
      <protection/>
    </xf>
    <xf numFmtId="0" fontId="65" fillId="38" borderId="0" xfId="0" applyFont="1" applyFill="1" applyAlignment="1" applyProtection="1">
      <alignment vertical="center" wrapText="1"/>
      <protection/>
    </xf>
    <xf numFmtId="174" fontId="81" fillId="7" borderId="11" xfId="0" applyNumberFormat="1" applyFont="1" applyFill="1" applyBorder="1" applyAlignment="1" applyProtection="1">
      <alignment horizontal="center" vertical="center"/>
      <protection locked="0"/>
    </xf>
    <xf numFmtId="174" fontId="81" fillId="7" borderId="12" xfId="0" applyNumberFormat="1" applyFont="1" applyFill="1" applyBorder="1" applyAlignment="1" applyProtection="1">
      <alignment horizontal="center" vertical="center"/>
      <protection locked="0"/>
    </xf>
    <xf numFmtId="174" fontId="81" fillId="7" borderId="13" xfId="0" applyNumberFormat="1" applyFont="1" applyFill="1" applyBorder="1" applyAlignment="1" applyProtection="1">
      <alignment horizontal="center" vertical="center"/>
      <protection locked="0"/>
    </xf>
    <xf numFmtId="0" fontId="67" fillId="6" borderId="12" xfId="0" applyFont="1" applyFill="1" applyBorder="1" applyAlignment="1" applyProtection="1">
      <alignment horizontal="center" vertical="center" wrapText="1"/>
      <protection/>
    </xf>
    <xf numFmtId="0" fontId="67" fillId="6" borderId="17" xfId="0" applyFont="1" applyFill="1" applyBorder="1" applyAlignment="1" applyProtection="1">
      <alignment horizontal="center" vertical="center" wrapText="1"/>
      <protection/>
    </xf>
    <xf numFmtId="0" fontId="65" fillId="5" borderId="11" xfId="0" applyFont="1" applyFill="1" applyBorder="1" applyAlignment="1" applyProtection="1">
      <alignment horizontal="center" vertical="center"/>
      <protection/>
    </xf>
    <xf numFmtId="0" fontId="65" fillId="5" borderId="12" xfId="0" applyFont="1" applyFill="1" applyBorder="1" applyAlignment="1" applyProtection="1">
      <alignment horizontal="center" vertical="center"/>
      <protection/>
    </xf>
    <xf numFmtId="0" fontId="65" fillId="5" borderId="13" xfId="0" applyFont="1" applyFill="1" applyBorder="1" applyAlignment="1" applyProtection="1">
      <alignment horizontal="center" vertical="center"/>
      <protection/>
    </xf>
    <xf numFmtId="0" fontId="63" fillId="5" borderId="16" xfId="0" applyNumberFormat="1" applyFont="1" applyFill="1" applyBorder="1" applyAlignment="1" applyProtection="1">
      <alignment horizontal="center" vertical="center" wrapText="1"/>
      <protection/>
    </xf>
    <xf numFmtId="0" fontId="63" fillId="5" borderId="14" xfId="0" applyNumberFormat="1" applyFont="1" applyFill="1" applyBorder="1" applyAlignment="1" applyProtection="1">
      <alignment horizontal="center" vertical="center" wrapText="1"/>
      <protection/>
    </xf>
    <xf numFmtId="0" fontId="63" fillId="5" borderId="16" xfId="0" applyFont="1" applyFill="1" applyBorder="1" applyAlignment="1" applyProtection="1">
      <alignment horizontal="center" vertical="center"/>
      <protection/>
    </xf>
    <xf numFmtId="0" fontId="63" fillId="5" borderId="14" xfId="0" applyFont="1" applyFill="1" applyBorder="1" applyAlignment="1" applyProtection="1">
      <alignment horizontal="center" vertical="center"/>
      <protection/>
    </xf>
    <xf numFmtId="42" fontId="85" fillId="7" borderId="10" xfId="44" applyNumberFormat="1" applyFont="1" applyFill="1" applyBorder="1" applyAlignment="1" applyProtection="1">
      <alignment vertical="center"/>
      <protection locked="0"/>
    </xf>
    <xf numFmtId="164" fontId="86" fillId="5" borderId="10" xfId="0" applyNumberFormat="1" applyFont="1" applyFill="1" applyBorder="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ingle Church_1" xfId="57"/>
    <cellStyle name="Normal_Single Church_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790575</xdr:colOff>
      <xdr:row>0</xdr:row>
      <xdr:rowOff>38100</xdr:rowOff>
    </xdr:from>
    <xdr:to>
      <xdr:col>21</xdr:col>
      <xdr:colOff>647700</xdr:colOff>
      <xdr:row>3</xdr:row>
      <xdr:rowOff>38100</xdr:rowOff>
    </xdr:to>
    <xdr:pic>
      <xdr:nvPicPr>
        <xdr:cNvPr id="1" name="Picture 1"/>
        <xdr:cNvPicPr preferRelativeResize="1">
          <a:picLocks noChangeAspect="1"/>
        </xdr:cNvPicPr>
      </xdr:nvPicPr>
      <xdr:blipFill>
        <a:blip r:embed="rId1"/>
        <a:stretch>
          <a:fillRect/>
        </a:stretch>
      </xdr:blipFill>
      <xdr:spPr>
        <a:xfrm>
          <a:off x="5753100" y="38100"/>
          <a:ext cx="18002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rgb="FF00B050"/>
    <pageSetUpPr fitToPage="1"/>
  </sheetPr>
  <dimension ref="A1:EC831"/>
  <sheetViews>
    <sheetView tabSelected="1" zoomScale="90" zoomScaleNormal="90" zoomScaleSheetLayoutView="100" workbookViewId="0" topLeftCell="A1">
      <selection activeCell="X25" sqref="X25"/>
    </sheetView>
  </sheetViews>
  <sheetFormatPr defaultColWidth="8.8515625" defaultRowHeight="15"/>
  <cols>
    <col min="1" max="1" width="1.7109375" style="4" customWidth="1"/>
    <col min="2" max="2" width="6.7109375" style="4" customWidth="1"/>
    <col min="3" max="14" width="4.7109375" style="4" customWidth="1"/>
    <col min="15" max="16" width="4.7109375" style="4" hidden="1" customWidth="1"/>
    <col min="17" max="18" width="4.7109375" style="4" customWidth="1"/>
    <col min="19" max="19" width="20.7109375" style="4" customWidth="1"/>
    <col min="20" max="20" width="1.7109375" style="4" customWidth="1"/>
    <col min="21" max="21" width="6.7109375" style="27" customWidth="1"/>
    <col min="22" max="22" width="14.28125" style="4" customWidth="1"/>
    <col min="23" max="23" width="1.7109375" style="1" customWidth="1"/>
    <col min="24" max="24" width="12.7109375" style="1" customWidth="1"/>
    <col min="25" max="25" width="10.7109375" style="1" customWidth="1"/>
    <col min="26" max="26" width="1.7109375" style="1" customWidth="1"/>
    <col min="27" max="27" width="12.7109375" style="1" customWidth="1"/>
    <col min="28" max="29" width="10.7109375" style="1" customWidth="1"/>
    <col min="30" max="30" width="12.7109375" style="1" customWidth="1"/>
    <col min="31" max="32" width="10.7109375" style="1" customWidth="1"/>
    <col min="33" max="33" width="3.7109375" style="43" hidden="1" customWidth="1"/>
    <col min="34" max="34" width="8.8515625" style="111" hidden="1" customWidth="1"/>
    <col min="35" max="35" width="25.140625" style="120" hidden="1" customWidth="1"/>
    <col min="36" max="36" width="19.140625" style="112" hidden="1" customWidth="1"/>
    <col min="37" max="37" width="33.7109375" style="117" hidden="1" customWidth="1"/>
    <col min="38" max="38" width="13.7109375" style="116" hidden="1" customWidth="1"/>
    <col min="39" max="39" width="3.7109375" style="111" hidden="1" customWidth="1"/>
    <col min="40" max="40" width="35.7109375" style="117" hidden="1" customWidth="1"/>
    <col min="41" max="41" width="14.8515625" style="117" hidden="1" customWidth="1"/>
    <col min="42" max="42" width="16.8515625" style="116" hidden="1" customWidth="1"/>
    <col min="43" max="43" width="13.7109375" style="116" hidden="1" customWidth="1"/>
    <col min="44" max="44" width="16.57421875" style="116" hidden="1" customWidth="1"/>
    <col min="45" max="45" width="13.7109375" style="116" hidden="1" customWidth="1"/>
    <col min="46" max="46" width="7.28125" style="144" hidden="1" customWidth="1"/>
    <col min="47" max="47" width="4.7109375" style="111" hidden="1" customWidth="1"/>
    <col min="48" max="48" width="8.8515625" style="111" hidden="1" customWidth="1"/>
    <col min="49" max="49" width="13.140625" style="111" hidden="1" customWidth="1"/>
    <col min="50" max="50" width="11.7109375" style="111" hidden="1" customWidth="1"/>
    <col min="51" max="51" width="9.421875" style="111" hidden="1" customWidth="1"/>
    <col min="52" max="54" width="8.8515625" style="111" hidden="1" customWidth="1"/>
    <col min="55" max="55" width="13.7109375" style="113" hidden="1" customWidth="1"/>
    <col min="56" max="56" width="33.140625" style="111" hidden="1" customWidth="1"/>
    <col min="57" max="57" width="5.8515625" style="113" hidden="1" customWidth="1"/>
    <col min="58" max="59" width="8.8515625" style="111" hidden="1" customWidth="1"/>
    <col min="60" max="61" width="8.8515625" style="111" customWidth="1"/>
    <col min="62" max="62" width="26.140625" style="111" customWidth="1"/>
    <col min="63" max="119" width="8.8515625" style="111" customWidth="1"/>
    <col min="120" max="16384" width="8.8515625" style="111" customWidth="1"/>
  </cols>
  <sheetData>
    <row r="1" spans="1:55" ht="23.25">
      <c r="A1" s="2"/>
      <c r="B1" s="30" t="s">
        <v>1198</v>
      </c>
      <c r="C1" s="3"/>
      <c r="D1" s="3"/>
      <c r="E1" s="3"/>
      <c r="F1" s="3"/>
      <c r="G1" s="3"/>
      <c r="H1" s="3"/>
      <c r="I1" s="3"/>
      <c r="J1" s="3"/>
      <c r="K1" s="3"/>
      <c r="L1" s="3"/>
      <c r="M1" s="3"/>
      <c r="N1" s="3"/>
      <c r="O1" s="3"/>
      <c r="P1" s="3"/>
      <c r="Q1" s="3"/>
      <c r="R1" s="3"/>
      <c r="S1" s="3"/>
      <c r="T1" s="3"/>
      <c r="U1" s="3"/>
      <c r="V1" s="3"/>
      <c r="AG1" s="110"/>
      <c r="AI1" s="189" t="s">
        <v>841</v>
      </c>
      <c r="AJ1" s="190"/>
      <c r="AK1" s="191"/>
      <c r="AL1" s="192"/>
      <c r="AM1" s="114"/>
      <c r="AN1" s="195" t="s">
        <v>842</v>
      </c>
      <c r="AO1" s="197"/>
      <c r="AP1" s="196"/>
      <c r="AQ1" s="196"/>
      <c r="AR1" s="196"/>
      <c r="AS1" s="198"/>
      <c r="AT1" s="115"/>
      <c r="AU1" s="1"/>
      <c r="AV1" s="157"/>
      <c r="AW1" s="4" t="s">
        <v>834</v>
      </c>
      <c r="AX1" s="201"/>
      <c r="AY1" s="4" t="s">
        <v>834</v>
      </c>
      <c r="AZ1" s="201"/>
      <c r="BA1" s="4"/>
      <c r="BC1" s="111" t="s">
        <v>839</v>
      </c>
    </row>
    <row r="2" spans="1:72" ht="20.25">
      <c r="A2" s="2"/>
      <c r="B2" s="29" t="s">
        <v>731</v>
      </c>
      <c r="C2" s="3"/>
      <c r="D2" s="3"/>
      <c r="E2" s="3"/>
      <c r="F2" s="3"/>
      <c r="G2" s="3"/>
      <c r="H2" s="3"/>
      <c r="I2" s="3"/>
      <c r="J2" s="3"/>
      <c r="K2" s="3"/>
      <c r="L2" s="3"/>
      <c r="M2" s="3"/>
      <c r="N2" s="3"/>
      <c r="O2" s="3"/>
      <c r="P2" s="3"/>
      <c r="Q2" s="3"/>
      <c r="R2" s="3"/>
      <c r="S2" s="3"/>
      <c r="T2" s="3"/>
      <c r="U2" s="3"/>
      <c r="V2" s="3"/>
      <c r="AG2" s="110"/>
      <c r="AI2" s="187">
        <v>1</v>
      </c>
      <c r="AJ2" s="188">
        <f>+AI2+1</f>
        <v>2</v>
      </c>
      <c r="AK2" s="188">
        <f>+AJ2+1</f>
        <v>3</v>
      </c>
      <c r="AL2" s="188">
        <f>+AK2+1</f>
        <v>4</v>
      </c>
      <c r="AM2" s="193"/>
      <c r="AN2" s="187">
        <v>1</v>
      </c>
      <c r="AO2" s="188">
        <f>+AN2+1</f>
        <v>2</v>
      </c>
      <c r="AP2" s="188">
        <f>+AO2+1</f>
        <v>3</v>
      </c>
      <c r="AQ2" s="188">
        <f>+AP2+1</f>
        <v>4</v>
      </c>
      <c r="AR2" s="188">
        <f>+AQ2+1</f>
        <v>5</v>
      </c>
      <c r="AS2" s="188">
        <f>+AR2+1</f>
        <v>6</v>
      </c>
      <c r="AT2" s="194"/>
      <c r="AU2" s="1"/>
      <c r="AV2" s="158"/>
      <c r="AW2" s="182" t="s">
        <v>835</v>
      </c>
      <c r="AX2" s="202"/>
      <c r="AY2" s="181" t="s">
        <v>836</v>
      </c>
      <c r="AZ2" s="181"/>
      <c r="BA2" s="4"/>
      <c r="BC2" s="179" t="s">
        <v>861</v>
      </c>
      <c r="BD2" s="159"/>
      <c r="BE2" s="178" t="s">
        <v>865</v>
      </c>
      <c r="BM2" s="1"/>
      <c r="BP2" s="4"/>
      <c r="BQ2" s="4"/>
      <c r="BR2" s="4"/>
      <c r="BS2" s="4"/>
      <c r="BT2" s="4"/>
    </row>
    <row r="3" spans="1:72" ht="15" customHeight="1">
      <c r="A3" s="2"/>
      <c r="B3" s="29"/>
      <c r="C3" s="3"/>
      <c r="D3" s="3"/>
      <c r="E3" s="3"/>
      <c r="F3" s="3"/>
      <c r="G3" s="3"/>
      <c r="H3" s="3"/>
      <c r="I3" s="3"/>
      <c r="J3" s="3"/>
      <c r="K3" s="3"/>
      <c r="L3" s="3"/>
      <c r="M3" s="3"/>
      <c r="N3" s="3"/>
      <c r="O3" s="3"/>
      <c r="P3" s="3"/>
      <c r="Q3" s="3"/>
      <c r="R3" s="3"/>
      <c r="S3" s="3"/>
      <c r="T3" s="3"/>
      <c r="U3" s="3"/>
      <c r="V3" s="3"/>
      <c r="AG3" s="110"/>
      <c r="AI3" s="186" t="s">
        <v>840</v>
      </c>
      <c r="AJ3" s="200" t="s">
        <v>807</v>
      </c>
      <c r="AK3" s="163" t="s">
        <v>808</v>
      </c>
      <c r="AL3" s="200" t="s">
        <v>809</v>
      </c>
      <c r="AM3" s="199"/>
      <c r="AN3" s="118" t="s">
        <v>810</v>
      </c>
      <c r="AO3" s="119" t="s">
        <v>717</v>
      </c>
      <c r="AP3" s="119" t="s">
        <v>811</v>
      </c>
      <c r="AQ3" s="119" t="s">
        <v>814</v>
      </c>
      <c r="AR3" s="119" t="s">
        <v>815</v>
      </c>
      <c r="AS3" s="119" t="s">
        <v>812</v>
      </c>
      <c r="AT3" s="122"/>
      <c r="AU3" s="1"/>
      <c r="AV3" s="156"/>
      <c r="AW3" s="4" t="s">
        <v>548</v>
      </c>
      <c r="AX3" s="201"/>
      <c r="AY3" s="111" t="s">
        <v>1202</v>
      </c>
      <c r="AZ3" s="201"/>
      <c r="BA3" s="4"/>
      <c r="BC3" s="174">
        <v>1</v>
      </c>
      <c r="BD3" s="177">
        <v>2</v>
      </c>
      <c r="BE3" s="167">
        <v>3</v>
      </c>
      <c r="BF3" s="157"/>
      <c r="BM3" s="1"/>
      <c r="BP3" s="2"/>
      <c r="BQ3" s="2"/>
      <c r="BR3" s="2"/>
      <c r="BS3" s="2"/>
      <c r="BT3" s="2"/>
    </row>
    <row r="4" spans="1:72" ht="15" customHeight="1" thickBot="1">
      <c r="A4" s="2"/>
      <c r="B4" s="29" t="s">
        <v>1199</v>
      </c>
      <c r="C4" s="3"/>
      <c r="D4" s="3"/>
      <c r="E4" s="3"/>
      <c r="F4" s="238" t="s">
        <v>1200</v>
      </c>
      <c r="G4" s="314">
        <v>43101</v>
      </c>
      <c r="H4" s="315"/>
      <c r="I4" s="316"/>
      <c r="J4" s="238" t="s">
        <v>1201</v>
      </c>
      <c r="K4" s="314">
        <v>43465</v>
      </c>
      <c r="L4" s="315"/>
      <c r="M4" s="316"/>
      <c r="N4" s="3"/>
      <c r="O4" s="3"/>
      <c r="P4" s="3"/>
      <c r="Q4" s="3"/>
      <c r="R4" s="3"/>
      <c r="S4" s="3"/>
      <c r="T4" s="3"/>
      <c r="U4" s="3"/>
      <c r="V4" s="3"/>
      <c r="AG4" s="110"/>
      <c r="AI4" s="234" t="s">
        <v>711</v>
      </c>
      <c r="AJ4" s="234" t="s">
        <v>200</v>
      </c>
      <c r="AK4" s="234" t="s">
        <v>137</v>
      </c>
      <c r="AL4" s="234">
        <v>1</v>
      </c>
      <c r="AM4" s="199"/>
      <c r="AN4" s="234" t="s">
        <v>1</v>
      </c>
      <c r="AO4" s="234" t="s">
        <v>544</v>
      </c>
      <c r="AP4" s="234" t="s">
        <v>1</v>
      </c>
      <c r="AQ4" s="235" t="s">
        <v>725</v>
      </c>
      <c r="AR4" s="234"/>
      <c r="AS4" s="235"/>
      <c r="AT4" s="122"/>
      <c r="AU4" s="1"/>
      <c r="AV4" s="156"/>
      <c r="AW4" s="4" t="s">
        <v>127</v>
      </c>
      <c r="AX4" s="201"/>
      <c r="AY4" s="111" t="s">
        <v>1203</v>
      </c>
      <c r="AZ4" s="201"/>
      <c r="BA4" s="4"/>
      <c r="BC4" s="184" t="s">
        <v>863</v>
      </c>
      <c r="BD4" s="185" t="s">
        <v>843</v>
      </c>
      <c r="BE4" s="168" t="s">
        <v>862</v>
      </c>
      <c r="BF4" s="161"/>
      <c r="BM4" s="1"/>
      <c r="BP4" s="2"/>
      <c r="BQ4" s="2"/>
      <c r="BR4" s="2"/>
      <c r="BS4" s="2"/>
      <c r="BT4" s="2"/>
    </row>
    <row r="5" spans="1:72" ht="15" customHeight="1" thickTop="1">
      <c r="A5" s="2"/>
      <c r="J5" s="5"/>
      <c r="K5" s="5"/>
      <c r="L5" s="5"/>
      <c r="M5" s="5"/>
      <c r="N5" s="5"/>
      <c r="O5" s="5"/>
      <c r="P5" s="5"/>
      <c r="Q5" s="5"/>
      <c r="R5" s="5"/>
      <c r="S5" s="5"/>
      <c r="T5" s="5"/>
      <c r="U5" s="5"/>
      <c r="V5" s="5"/>
      <c r="AG5" s="110"/>
      <c r="AI5" s="234" t="s">
        <v>194</v>
      </c>
      <c r="AJ5" s="234" t="s">
        <v>168</v>
      </c>
      <c r="AK5" s="234" t="s">
        <v>137</v>
      </c>
      <c r="AL5" s="234">
        <v>0.5</v>
      </c>
      <c r="AM5" s="199"/>
      <c r="AN5" s="234" t="s">
        <v>692</v>
      </c>
      <c r="AO5" s="234" t="s">
        <v>736</v>
      </c>
      <c r="AP5" s="234" t="s">
        <v>977</v>
      </c>
      <c r="AQ5" s="235" t="s">
        <v>813</v>
      </c>
      <c r="AR5" s="234"/>
      <c r="AS5" s="235"/>
      <c r="AT5" s="122"/>
      <c r="AW5" s="4" t="s">
        <v>723</v>
      </c>
      <c r="AX5" s="201"/>
      <c r="AY5" s="111" t="s">
        <v>1204</v>
      </c>
      <c r="AZ5" s="201"/>
      <c r="BA5" s="4"/>
      <c r="BC5" s="183" t="s">
        <v>320</v>
      </c>
      <c r="BD5" s="164" t="s">
        <v>844</v>
      </c>
      <c r="BE5" s="169" t="s">
        <v>2</v>
      </c>
      <c r="BF5" s="162"/>
      <c r="BM5" s="12"/>
      <c r="BP5" s="4"/>
      <c r="BQ5" s="4"/>
      <c r="BR5" s="4"/>
      <c r="BS5" s="4"/>
      <c r="BT5" s="4"/>
    </row>
    <row r="6" spans="1:58" ht="15" customHeight="1">
      <c r="A6" s="2"/>
      <c r="B6" s="6" t="s">
        <v>556</v>
      </c>
      <c r="C6" s="7" t="s">
        <v>706</v>
      </c>
      <c r="D6" s="7"/>
      <c r="E6" s="7"/>
      <c r="F6" s="7"/>
      <c r="G6" s="7"/>
      <c r="H6" s="7"/>
      <c r="I6" s="7"/>
      <c r="J6" s="7"/>
      <c r="K6" s="7"/>
      <c r="L6" s="7"/>
      <c r="M6" s="7"/>
      <c r="N6" s="34"/>
      <c r="O6" s="33"/>
      <c r="P6" s="33"/>
      <c r="Q6" s="35"/>
      <c r="R6" s="317" t="s">
        <v>705</v>
      </c>
      <c r="S6" s="317"/>
      <c r="T6" s="318"/>
      <c r="U6" s="6" t="s">
        <v>556</v>
      </c>
      <c r="V6" s="6" t="s">
        <v>730</v>
      </c>
      <c r="AG6" s="110"/>
      <c r="AI6" s="234" t="s">
        <v>490</v>
      </c>
      <c r="AJ6" s="234" t="s">
        <v>200</v>
      </c>
      <c r="AK6" s="234" t="s">
        <v>137</v>
      </c>
      <c r="AL6" s="234">
        <v>1</v>
      </c>
      <c r="AM6" s="199"/>
      <c r="AN6" s="234" t="s">
        <v>4</v>
      </c>
      <c r="AO6" s="234" t="s">
        <v>543</v>
      </c>
      <c r="AP6" s="234" t="s">
        <v>4</v>
      </c>
      <c r="AQ6" s="235" t="s">
        <v>813</v>
      </c>
      <c r="AR6" s="234"/>
      <c r="AS6" s="235"/>
      <c r="AT6" s="122"/>
      <c r="AW6" s="4"/>
      <c r="AX6" s="201"/>
      <c r="AY6" s="111" t="s">
        <v>1205</v>
      </c>
      <c r="AZ6" s="201"/>
      <c r="BA6" s="4"/>
      <c r="BC6" s="175" t="s">
        <v>198</v>
      </c>
      <c r="BD6" s="164" t="s">
        <v>845</v>
      </c>
      <c r="BE6" s="170" t="s">
        <v>2</v>
      </c>
      <c r="BF6" s="162"/>
    </row>
    <row r="7" spans="1:58" ht="15" customHeight="1">
      <c r="A7" s="2"/>
      <c r="B7" s="8">
        <v>1</v>
      </c>
      <c r="C7" s="9" t="s">
        <v>525</v>
      </c>
      <c r="D7" s="2"/>
      <c r="E7" s="223" t="s">
        <v>915</v>
      </c>
      <c r="F7" s="223"/>
      <c r="G7" s="224"/>
      <c r="H7" s="224"/>
      <c r="I7" s="224"/>
      <c r="J7" s="224"/>
      <c r="K7" s="224"/>
      <c r="L7" s="223"/>
      <c r="M7" s="223"/>
      <c r="N7" s="225"/>
      <c r="O7" s="1"/>
      <c r="P7" s="1"/>
      <c r="Q7" s="298" t="s">
        <v>912</v>
      </c>
      <c r="R7" s="299"/>
      <c r="S7" s="299"/>
      <c r="T7" s="124"/>
      <c r="U7" s="60">
        <f aca="true" t="shared" si="0" ref="U7:U16">+B7</f>
        <v>1</v>
      </c>
      <c r="AG7" s="110"/>
      <c r="AI7" s="234" t="s">
        <v>568</v>
      </c>
      <c r="AJ7" s="234" t="s">
        <v>138</v>
      </c>
      <c r="AK7" s="234" t="s">
        <v>734</v>
      </c>
      <c r="AL7" s="234">
        <v>1</v>
      </c>
      <c r="AM7" s="199"/>
      <c r="AN7" s="234" t="s">
        <v>641</v>
      </c>
      <c r="AO7" s="234" t="s">
        <v>736</v>
      </c>
      <c r="AP7" s="234" t="s">
        <v>978</v>
      </c>
      <c r="AQ7" s="235" t="s">
        <v>813</v>
      </c>
      <c r="AR7" s="234"/>
      <c r="AS7" s="235"/>
      <c r="AT7" s="122"/>
      <c r="AW7" s="4"/>
      <c r="AX7" s="201"/>
      <c r="AY7" s="111" t="s">
        <v>1206</v>
      </c>
      <c r="AZ7" s="201"/>
      <c r="BA7" s="4"/>
      <c r="BC7" s="175" t="s">
        <v>200</v>
      </c>
      <c r="BD7" s="164" t="s">
        <v>846</v>
      </c>
      <c r="BE7" s="170" t="s">
        <v>2</v>
      </c>
      <c r="BF7" s="162"/>
    </row>
    <row r="8" spans="1:58" ht="15" customHeight="1">
      <c r="A8" s="2"/>
      <c r="B8" s="8">
        <v>2</v>
      </c>
      <c r="D8" s="2" t="s">
        <v>126</v>
      </c>
      <c r="G8" s="1"/>
      <c r="H8" s="1"/>
      <c r="I8" s="1"/>
      <c r="J8" s="1"/>
      <c r="K8" s="1"/>
      <c r="S8" s="80">
        <f>VLOOKUP($Q$7,$AI$4:$AL$450,3)</f>
        <v>0</v>
      </c>
      <c r="T8" s="84"/>
      <c r="U8" s="60">
        <f>+B8</f>
        <v>2</v>
      </c>
      <c r="AG8" s="110"/>
      <c r="AI8" s="234" t="s">
        <v>738</v>
      </c>
      <c r="AJ8" s="234" t="s">
        <v>132</v>
      </c>
      <c r="AK8" s="234" t="s">
        <v>137</v>
      </c>
      <c r="AL8" s="234">
        <v>0.5</v>
      </c>
      <c r="AM8" s="199"/>
      <c r="AN8" s="234" t="s">
        <v>551</v>
      </c>
      <c r="AO8" s="234" t="s">
        <v>545</v>
      </c>
      <c r="AP8" s="234" t="s">
        <v>552</v>
      </c>
      <c r="AQ8" s="235" t="s">
        <v>813</v>
      </c>
      <c r="AR8" s="234" t="s">
        <v>553</v>
      </c>
      <c r="AS8" s="235" t="s">
        <v>813</v>
      </c>
      <c r="AT8" s="122"/>
      <c r="AW8" s="4"/>
      <c r="AX8" s="4"/>
      <c r="AY8" s="4"/>
      <c r="AZ8" s="4"/>
      <c r="BA8" s="4"/>
      <c r="BC8" s="175" t="s">
        <v>245</v>
      </c>
      <c r="BD8" s="164" t="s">
        <v>847</v>
      </c>
      <c r="BE8" s="170" t="s">
        <v>2</v>
      </c>
      <c r="BF8" s="162"/>
    </row>
    <row r="9" spans="1:58" ht="15" customHeight="1">
      <c r="A9" s="2"/>
      <c r="B9" s="8">
        <v>3</v>
      </c>
      <c r="D9" s="2" t="s">
        <v>526</v>
      </c>
      <c r="G9" s="1"/>
      <c r="H9" s="1"/>
      <c r="I9" s="1"/>
      <c r="J9" s="1"/>
      <c r="K9" s="1"/>
      <c r="S9" s="80">
        <f>VLOOKUP($Q$7,$AI$3:$AL$450,2)</f>
        <v>0</v>
      </c>
      <c r="T9" s="84"/>
      <c r="U9" s="60">
        <f>+B9</f>
        <v>3</v>
      </c>
      <c r="AG9" s="110"/>
      <c r="AI9" s="234" t="s">
        <v>188</v>
      </c>
      <c r="AJ9" s="234" t="s">
        <v>168</v>
      </c>
      <c r="AK9" s="234" t="s">
        <v>137</v>
      </c>
      <c r="AL9" s="234">
        <v>0.25</v>
      </c>
      <c r="AM9" s="121"/>
      <c r="AN9" s="234" t="s">
        <v>605</v>
      </c>
      <c r="AO9" s="234" t="s">
        <v>542</v>
      </c>
      <c r="AP9" s="234" t="s">
        <v>979</v>
      </c>
      <c r="AQ9" s="235" t="s">
        <v>813</v>
      </c>
      <c r="AR9" s="234"/>
      <c r="AS9" s="235"/>
      <c r="AT9" s="122"/>
      <c r="AW9" s="4" t="s">
        <v>839</v>
      </c>
      <c r="AX9" s="4"/>
      <c r="AY9" s="4"/>
      <c r="AZ9" s="4"/>
      <c r="BA9" s="4"/>
      <c r="BC9" s="175" t="s">
        <v>162</v>
      </c>
      <c r="BD9" s="164" t="s">
        <v>1208</v>
      </c>
      <c r="BE9" s="170" t="s">
        <v>3</v>
      </c>
      <c r="BF9" s="162"/>
    </row>
    <row r="10" spans="1:58" ht="15" customHeight="1">
      <c r="A10" s="2"/>
      <c r="B10" s="8">
        <f>+B9+1</f>
        <v>4</v>
      </c>
      <c r="D10" s="2" t="s">
        <v>866</v>
      </c>
      <c r="G10" s="1"/>
      <c r="H10" s="1"/>
      <c r="I10" s="1"/>
      <c r="J10" s="1"/>
      <c r="K10" s="1"/>
      <c r="O10" s="1"/>
      <c r="S10" s="81">
        <f>VLOOKUP($Q$7,$AI$4:$AL$450,4)</f>
        <v>0</v>
      </c>
      <c r="T10" s="85"/>
      <c r="U10" s="60">
        <f>+B10</f>
        <v>4</v>
      </c>
      <c r="AG10" s="110"/>
      <c r="AI10" s="234" t="s">
        <v>347</v>
      </c>
      <c r="AJ10" s="234" t="s">
        <v>200</v>
      </c>
      <c r="AK10" s="234" t="s">
        <v>137</v>
      </c>
      <c r="AL10" s="234">
        <v>1</v>
      </c>
      <c r="AM10" s="121"/>
      <c r="AN10" s="234" t="s">
        <v>5</v>
      </c>
      <c r="AO10" s="234" t="s">
        <v>542</v>
      </c>
      <c r="AP10" s="234" t="s">
        <v>5</v>
      </c>
      <c r="AQ10" s="235" t="s">
        <v>813</v>
      </c>
      <c r="AR10" s="234"/>
      <c r="AS10" s="235"/>
      <c r="AT10" s="122"/>
      <c r="AW10" s="180" t="s">
        <v>838</v>
      </c>
      <c r="AX10" s="203"/>
      <c r="AY10" s="203"/>
      <c r="AZ10" s="178" t="s">
        <v>864</v>
      </c>
      <c r="BA10" s="4"/>
      <c r="BC10" s="175" t="s">
        <v>322</v>
      </c>
      <c r="BD10" s="164" t="s">
        <v>848</v>
      </c>
      <c r="BE10" s="170" t="s">
        <v>2</v>
      </c>
      <c r="BF10" s="162"/>
    </row>
    <row r="11" spans="1:58" ht="15" customHeight="1">
      <c r="A11" s="2"/>
      <c r="B11" s="8">
        <v>5</v>
      </c>
      <c r="C11" s="9" t="s">
        <v>562</v>
      </c>
      <c r="D11" s="2"/>
      <c r="E11" s="223" t="s">
        <v>913</v>
      </c>
      <c r="F11" s="223"/>
      <c r="G11" s="224"/>
      <c r="H11" s="224"/>
      <c r="I11" s="224"/>
      <c r="J11" s="224"/>
      <c r="K11" s="224"/>
      <c r="L11" s="223"/>
      <c r="M11" s="223"/>
      <c r="N11" s="224"/>
      <c r="O11" s="1"/>
      <c r="P11" s="1"/>
      <c r="Q11" s="300" t="s">
        <v>914</v>
      </c>
      <c r="R11" s="301"/>
      <c r="S11" s="302"/>
      <c r="T11" s="84"/>
      <c r="U11" s="60">
        <f t="shared" si="0"/>
        <v>5</v>
      </c>
      <c r="AG11" s="110"/>
      <c r="AI11" s="234" t="s">
        <v>348</v>
      </c>
      <c r="AJ11" s="234" t="s">
        <v>200</v>
      </c>
      <c r="AK11" s="234" t="s">
        <v>137</v>
      </c>
      <c r="AL11" s="234">
        <v>1</v>
      </c>
      <c r="AM11" s="121"/>
      <c r="AN11" s="234" t="s">
        <v>589</v>
      </c>
      <c r="AO11" s="234" t="s">
        <v>542</v>
      </c>
      <c r="AP11" s="234" t="s">
        <v>980</v>
      </c>
      <c r="AQ11" s="235" t="s">
        <v>813</v>
      </c>
      <c r="AR11" s="234"/>
      <c r="AS11" s="235"/>
      <c r="AT11" s="122"/>
      <c r="AW11" s="204">
        <v>1</v>
      </c>
      <c r="AX11" s="13">
        <v>2</v>
      </c>
      <c r="AY11" s="13">
        <v>3</v>
      </c>
      <c r="AZ11" s="205">
        <v>4</v>
      </c>
      <c r="BA11" s="4"/>
      <c r="BC11" s="175" t="s">
        <v>214</v>
      </c>
      <c r="BD11" s="164" t="s">
        <v>849</v>
      </c>
      <c r="BE11" s="170" t="s">
        <v>2</v>
      </c>
      <c r="BF11" s="162"/>
    </row>
    <row r="12" spans="1:58" ht="15" customHeight="1">
      <c r="A12" s="2"/>
      <c r="B12" s="8">
        <v>6</v>
      </c>
      <c r="D12" s="9" t="s">
        <v>0</v>
      </c>
      <c r="E12" s="2"/>
      <c r="F12" s="2"/>
      <c r="G12" s="1"/>
      <c r="H12" s="1"/>
      <c r="I12" s="1"/>
      <c r="J12" s="1"/>
      <c r="K12" s="1"/>
      <c r="L12" s="2"/>
      <c r="M12" s="2"/>
      <c r="N12" s="1"/>
      <c r="O12" s="1"/>
      <c r="P12" s="1"/>
      <c r="Q12" s="2"/>
      <c r="R12" s="2"/>
      <c r="S12" s="80">
        <f>VLOOKUP($Q$11,$AN$3:$AT$378,2)</f>
        <v>0</v>
      </c>
      <c r="T12" s="86"/>
      <c r="U12" s="60">
        <f t="shared" si="0"/>
        <v>6</v>
      </c>
      <c r="AG12" s="110"/>
      <c r="AI12" s="234" t="s">
        <v>265</v>
      </c>
      <c r="AJ12" s="234" t="s">
        <v>200</v>
      </c>
      <c r="AK12" s="234" t="s">
        <v>137</v>
      </c>
      <c r="AL12" s="234">
        <v>0.5</v>
      </c>
      <c r="AM12" s="121"/>
      <c r="AN12" s="234" t="s">
        <v>608</v>
      </c>
      <c r="AO12" s="234" t="s">
        <v>542</v>
      </c>
      <c r="AP12" s="234" t="s">
        <v>981</v>
      </c>
      <c r="AQ12" s="235" t="s">
        <v>813</v>
      </c>
      <c r="AR12" s="234"/>
      <c r="AS12" s="235"/>
      <c r="AT12" s="122"/>
      <c r="AW12" s="206" t="s">
        <v>707</v>
      </c>
      <c r="AX12" s="207" t="s">
        <v>708</v>
      </c>
      <c r="AY12" s="207" t="s">
        <v>837</v>
      </c>
      <c r="AZ12" s="208" t="s">
        <v>709</v>
      </c>
      <c r="BA12" s="201"/>
      <c r="BB12" s="1"/>
      <c r="BC12" s="175" t="s">
        <v>235</v>
      </c>
      <c r="BD12" s="164" t="s">
        <v>850</v>
      </c>
      <c r="BE12" s="170" t="s">
        <v>2</v>
      </c>
      <c r="BF12" s="162"/>
    </row>
    <row r="13" spans="1:58" ht="15" customHeight="1">
      <c r="A13" s="2"/>
      <c r="B13" s="8">
        <v>7</v>
      </c>
      <c r="D13" s="10" t="s">
        <v>818</v>
      </c>
      <c r="E13" s="2"/>
      <c r="F13" s="2"/>
      <c r="G13" s="1"/>
      <c r="H13" s="1"/>
      <c r="I13" s="1"/>
      <c r="J13" s="1"/>
      <c r="K13" s="1"/>
      <c r="M13" s="319">
        <f>VLOOKUP($Q$11,$AN4:$AS$347,3)</f>
        <v>0</v>
      </c>
      <c r="N13" s="320"/>
      <c r="O13" s="320"/>
      <c r="P13" s="320"/>
      <c r="Q13" s="320"/>
      <c r="R13" s="321"/>
      <c r="S13" s="82">
        <f>VLOOKUP($Q$11,$AN$3:$AT$375,5)</f>
        <v>0</v>
      </c>
      <c r="T13" s="87"/>
      <c r="U13" s="60">
        <f t="shared" si="0"/>
        <v>7</v>
      </c>
      <c r="AG13" s="110"/>
      <c r="AI13" s="234" t="s">
        <v>406</v>
      </c>
      <c r="AJ13" s="234" t="s">
        <v>335</v>
      </c>
      <c r="AK13" s="234" t="s">
        <v>137</v>
      </c>
      <c r="AL13" s="234">
        <v>1</v>
      </c>
      <c r="AM13" s="121"/>
      <c r="AN13" s="234" t="s">
        <v>6</v>
      </c>
      <c r="AO13" s="234" t="s">
        <v>542</v>
      </c>
      <c r="AP13" s="234" t="s">
        <v>6</v>
      </c>
      <c r="AQ13" s="235" t="s">
        <v>725</v>
      </c>
      <c r="AR13" s="234"/>
      <c r="AS13" s="235"/>
      <c r="AT13" s="122"/>
      <c r="AW13" s="241" t="s">
        <v>714</v>
      </c>
      <c r="AX13" s="209">
        <v>6996</v>
      </c>
      <c r="AY13" s="209">
        <v>6996</v>
      </c>
      <c r="AZ13" s="210">
        <f>AX13-AY13</f>
        <v>0</v>
      </c>
      <c r="BA13" s="4"/>
      <c r="BC13" s="175" t="s">
        <v>176</v>
      </c>
      <c r="BD13" s="164" t="s">
        <v>851</v>
      </c>
      <c r="BE13" s="170" t="s">
        <v>2</v>
      </c>
      <c r="BF13" s="162"/>
    </row>
    <row r="14" spans="1:58" ht="15" customHeight="1">
      <c r="A14" s="2"/>
      <c r="B14" s="247">
        <v>8</v>
      </c>
      <c r="C14" s="10"/>
      <c r="D14" s="249" t="s">
        <v>867</v>
      </c>
      <c r="E14" s="249"/>
      <c r="F14" s="249"/>
      <c r="G14" s="249"/>
      <c r="H14" s="249"/>
      <c r="I14" s="249"/>
      <c r="J14" s="249"/>
      <c r="K14" s="249"/>
      <c r="L14" s="250"/>
      <c r="M14" s="303">
        <v>0</v>
      </c>
      <c r="N14" s="304"/>
      <c r="O14" s="304"/>
      <c r="P14" s="304"/>
      <c r="Q14" s="304"/>
      <c r="R14" s="305"/>
      <c r="S14" s="309">
        <f>IF(M14&gt;S10,"ERROR: Total Cannot be greater than Line 4",S10-M14)</f>
        <v>0</v>
      </c>
      <c r="T14" s="87"/>
      <c r="U14" s="247">
        <f t="shared" si="0"/>
        <v>8</v>
      </c>
      <c r="AG14" s="110"/>
      <c r="AI14" s="234" t="s">
        <v>483</v>
      </c>
      <c r="AJ14" s="234" t="s">
        <v>200</v>
      </c>
      <c r="AK14" s="234" t="s">
        <v>137</v>
      </c>
      <c r="AL14" s="234">
        <v>1</v>
      </c>
      <c r="AM14" s="121"/>
      <c r="AN14" s="234" t="s">
        <v>597</v>
      </c>
      <c r="AO14" s="234" t="s">
        <v>542</v>
      </c>
      <c r="AP14" s="234" t="s">
        <v>982</v>
      </c>
      <c r="AQ14" s="235" t="s">
        <v>813</v>
      </c>
      <c r="AR14" s="234"/>
      <c r="AS14" s="235"/>
      <c r="AT14" s="122"/>
      <c r="AW14" s="242" t="s">
        <v>715</v>
      </c>
      <c r="AX14" s="211">
        <v>16980</v>
      </c>
      <c r="AY14" s="211">
        <v>6996</v>
      </c>
      <c r="AZ14" s="210">
        <f>AX14-AY14</f>
        <v>9984</v>
      </c>
      <c r="BA14" s="4"/>
      <c r="BC14" s="175" t="s">
        <v>129</v>
      </c>
      <c r="BD14" s="164" t="s">
        <v>852</v>
      </c>
      <c r="BE14" s="170" t="s">
        <v>3</v>
      </c>
      <c r="BF14" s="162"/>
    </row>
    <row r="15" spans="1:58" ht="15" customHeight="1">
      <c r="A15" s="2"/>
      <c r="B15" s="248"/>
      <c r="C15" s="10"/>
      <c r="D15" s="313" t="s">
        <v>827</v>
      </c>
      <c r="E15" s="313"/>
      <c r="F15" s="313"/>
      <c r="G15" s="313"/>
      <c r="H15" s="313"/>
      <c r="I15" s="313"/>
      <c r="J15" s="313"/>
      <c r="K15" s="313"/>
      <c r="L15" s="151"/>
      <c r="M15" s="306"/>
      <c r="N15" s="307"/>
      <c r="O15" s="307"/>
      <c r="P15" s="307"/>
      <c r="Q15" s="307"/>
      <c r="R15" s="308"/>
      <c r="S15" s="310"/>
      <c r="T15" s="87"/>
      <c r="U15" s="248"/>
      <c r="AG15" s="110"/>
      <c r="AI15" s="234" t="s">
        <v>918</v>
      </c>
      <c r="AJ15" s="234" t="s">
        <v>176</v>
      </c>
      <c r="AK15" s="234" t="s">
        <v>137</v>
      </c>
      <c r="AL15" s="234">
        <v>1</v>
      </c>
      <c r="AM15" s="121"/>
      <c r="AN15" s="234" t="s">
        <v>654</v>
      </c>
      <c r="AO15" s="234" t="s">
        <v>542</v>
      </c>
      <c r="AP15" s="234" t="s">
        <v>983</v>
      </c>
      <c r="AQ15" s="235" t="s">
        <v>813</v>
      </c>
      <c r="AR15" s="234"/>
      <c r="AS15" s="235"/>
      <c r="AT15" s="122"/>
      <c r="AW15" s="241" t="s">
        <v>716</v>
      </c>
      <c r="AX15" s="211">
        <v>22332</v>
      </c>
      <c r="AY15" s="211">
        <v>6996</v>
      </c>
      <c r="AZ15" s="210">
        <f>AX15-AY15</f>
        <v>15336</v>
      </c>
      <c r="BA15" s="4"/>
      <c r="BC15" s="175" t="s">
        <v>197</v>
      </c>
      <c r="BD15" s="164" t="s">
        <v>853</v>
      </c>
      <c r="BE15" s="170" t="s">
        <v>2</v>
      </c>
      <c r="BF15" s="162"/>
    </row>
    <row r="16" spans="1:58" ht="15" customHeight="1">
      <c r="A16" s="2"/>
      <c r="B16" s="247">
        <v>9</v>
      </c>
      <c r="D16" s="251" t="s">
        <v>822</v>
      </c>
      <c r="E16" s="251"/>
      <c r="F16" s="251"/>
      <c r="G16" s="251"/>
      <c r="H16" s="251"/>
      <c r="I16" s="251"/>
      <c r="J16" s="251"/>
      <c r="K16" s="251"/>
      <c r="L16" s="66"/>
      <c r="M16" s="311">
        <f>VLOOKUP($Q$11,$AN$3:$AT$375,4)</f>
        <v>0</v>
      </c>
      <c r="N16" s="311"/>
      <c r="O16" s="311"/>
      <c r="P16" s="311"/>
      <c r="Q16" s="311"/>
      <c r="R16" s="311"/>
      <c r="S16" s="80">
        <f>VLOOKUP($Q$11,$AN$3:$AT$375,6)</f>
        <v>0</v>
      </c>
      <c r="T16" s="88"/>
      <c r="U16" s="60">
        <f t="shared" si="0"/>
        <v>9</v>
      </c>
      <c r="AG16" s="110"/>
      <c r="AI16" s="234" t="s">
        <v>246</v>
      </c>
      <c r="AJ16" s="234" t="s">
        <v>168</v>
      </c>
      <c r="AK16" s="234" t="s">
        <v>137</v>
      </c>
      <c r="AL16" s="234">
        <v>0.75</v>
      </c>
      <c r="AM16" s="121"/>
      <c r="AN16" s="234" t="s">
        <v>868</v>
      </c>
      <c r="AO16" s="234" t="s">
        <v>542</v>
      </c>
      <c r="AP16" s="234" t="s">
        <v>868</v>
      </c>
      <c r="AQ16" s="235" t="s">
        <v>725</v>
      </c>
      <c r="AR16" s="234"/>
      <c r="AS16" s="235"/>
      <c r="AT16" s="122"/>
      <c r="AW16" s="243" t="s">
        <v>1207</v>
      </c>
      <c r="AX16" s="212">
        <v>0</v>
      </c>
      <c r="AY16" s="212">
        <v>0</v>
      </c>
      <c r="AZ16" s="213">
        <v>0</v>
      </c>
      <c r="BA16" s="4"/>
      <c r="BC16" s="175" t="s">
        <v>335</v>
      </c>
      <c r="BD16" s="164" t="s">
        <v>854</v>
      </c>
      <c r="BE16" s="171" t="s">
        <v>2</v>
      </c>
      <c r="BF16" s="160"/>
    </row>
    <row r="17" spans="1:58" ht="15" customHeight="1">
      <c r="A17" s="2"/>
      <c r="B17" s="248"/>
      <c r="D17" s="97"/>
      <c r="E17" s="312" t="s">
        <v>823</v>
      </c>
      <c r="F17" s="312"/>
      <c r="G17" s="312"/>
      <c r="H17" s="312"/>
      <c r="I17" s="312"/>
      <c r="J17" s="312"/>
      <c r="K17" s="312"/>
      <c r="L17" s="312"/>
      <c r="M17" s="312"/>
      <c r="N17" s="312"/>
      <c r="O17" s="98"/>
      <c r="P17" s="98"/>
      <c r="Q17" s="98"/>
      <c r="R17" s="98"/>
      <c r="S17" s="83"/>
      <c r="T17" s="83"/>
      <c r="U17" s="60"/>
      <c r="AG17" s="110"/>
      <c r="AI17" s="234" t="s">
        <v>919</v>
      </c>
      <c r="AJ17" s="234" t="s">
        <v>176</v>
      </c>
      <c r="AK17" s="234" t="s">
        <v>137</v>
      </c>
      <c r="AL17" s="234">
        <v>0.25</v>
      </c>
      <c r="AM17" s="121"/>
      <c r="AN17" s="234" t="s">
        <v>7</v>
      </c>
      <c r="AO17" s="234" t="s">
        <v>542</v>
      </c>
      <c r="AP17" s="234" t="s">
        <v>7</v>
      </c>
      <c r="AQ17" s="235" t="s">
        <v>813</v>
      </c>
      <c r="AR17" s="234"/>
      <c r="AS17" s="235"/>
      <c r="AT17" s="122"/>
      <c r="AW17" s="201"/>
      <c r="AX17" s="201"/>
      <c r="AY17" s="201"/>
      <c r="AZ17" s="201"/>
      <c r="BA17" s="4"/>
      <c r="BC17" s="175" t="s">
        <v>168</v>
      </c>
      <c r="BD17" s="164" t="s">
        <v>855</v>
      </c>
      <c r="BE17" s="170" t="s">
        <v>3</v>
      </c>
      <c r="BF17" s="162"/>
    </row>
    <row r="18" spans="1:58" ht="15" customHeight="1">
      <c r="A18" s="2"/>
      <c r="B18" s="6" t="s">
        <v>556</v>
      </c>
      <c r="C18" s="7" t="s">
        <v>527</v>
      </c>
      <c r="D18" s="7"/>
      <c r="E18" s="7"/>
      <c r="F18" s="7"/>
      <c r="G18" s="7"/>
      <c r="H18" s="7"/>
      <c r="I18" s="7"/>
      <c r="J18" s="7"/>
      <c r="K18" s="7"/>
      <c r="L18" s="7"/>
      <c r="M18" s="7"/>
      <c r="N18" s="7"/>
      <c r="O18" s="7"/>
      <c r="P18" s="7"/>
      <c r="Q18" s="7"/>
      <c r="R18" s="7"/>
      <c r="S18" s="7"/>
      <c r="T18" s="7"/>
      <c r="U18" s="6" t="s">
        <v>556</v>
      </c>
      <c r="V18" s="6" t="s">
        <v>730</v>
      </c>
      <c r="AG18" s="110"/>
      <c r="AI18" s="234" t="s">
        <v>321</v>
      </c>
      <c r="AJ18" s="234" t="s">
        <v>322</v>
      </c>
      <c r="AK18" s="234" t="s">
        <v>137</v>
      </c>
      <c r="AL18" s="234">
        <v>1</v>
      </c>
      <c r="AM18" s="121"/>
      <c r="AN18" s="234" t="s">
        <v>8</v>
      </c>
      <c r="AO18" s="234" t="s">
        <v>542</v>
      </c>
      <c r="AP18" s="234" t="s">
        <v>8</v>
      </c>
      <c r="AQ18" s="235" t="s">
        <v>813</v>
      </c>
      <c r="AR18" s="234"/>
      <c r="AS18" s="235"/>
      <c r="AT18" s="122"/>
      <c r="AW18" s="4" t="s">
        <v>910</v>
      </c>
      <c r="AX18" s="4"/>
      <c r="AY18" s="4"/>
      <c r="AZ18" s="4"/>
      <c r="BA18" s="4"/>
      <c r="BC18" s="175" t="s">
        <v>154</v>
      </c>
      <c r="BD18" s="164" t="s">
        <v>856</v>
      </c>
      <c r="BE18" s="170" t="s">
        <v>3</v>
      </c>
      <c r="BF18" s="162"/>
    </row>
    <row r="19" spans="1:58" ht="15" customHeight="1">
      <c r="A19" s="2"/>
      <c r="B19" s="8">
        <v>10</v>
      </c>
      <c r="C19" s="2" t="s">
        <v>528</v>
      </c>
      <c r="D19" s="2"/>
      <c r="E19" s="2"/>
      <c r="F19" s="2"/>
      <c r="G19" s="2"/>
      <c r="H19" s="2"/>
      <c r="I19" s="2"/>
      <c r="J19" s="2"/>
      <c r="K19" s="2"/>
      <c r="L19" s="2"/>
      <c r="M19" s="2"/>
      <c r="N19" s="2"/>
      <c r="O19" s="2"/>
      <c r="P19" s="2"/>
      <c r="Q19" s="2"/>
      <c r="R19" s="2"/>
      <c r="S19" s="2"/>
      <c r="T19" s="2"/>
      <c r="U19" s="8">
        <f aca="true" t="shared" si="1" ref="U19:U25">+B19</f>
        <v>10</v>
      </c>
      <c r="V19" s="326"/>
      <c r="AG19" s="110"/>
      <c r="AI19" s="234" t="s">
        <v>425</v>
      </c>
      <c r="AJ19" s="234" t="s">
        <v>200</v>
      </c>
      <c r="AK19" s="234" t="s">
        <v>130</v>
      </c>
      <c r="AL19" s="234">
        <v>1</v>
      </c>
      <c r="AM19" s="121"/>
      <c r="AN19" s="234" t="s">
        <v>9</v>
      </c>
      <c r="AO19" s="234" t="s">
        <v>542</v>
      </c>
      <c r="AP19" s="234" t="s">
        <v>9</v>
      </c>
      <c r="AQ19" s="235" t="s">
        <v>813</v>
      </c>
      <c r="AR19" s="234"/>
      <c r="AS19" s="235"/>
      <c r="AT19" s="122"/>
      <c r="AW19" s="220" t="s">
        <v>904</v>
      </c>
      <c r="AX19" s="221"/>
      <c r="AY19" s="221"/>
      <c r="AZ19" s="221"/>
      <c r="BA19" s="222"/>
      <c r="BB19" s="1"/>
      <c r="BC19" s="175" t="s">
        <v>563</v>
      </c>
      <c r="BD19" s="164" t="s">
        <v>859</v>
      </c>
      <c r="BE19" s="170" t="s">
        <v>3</v>
      </c>
      <c r="BF19" s="162"/>
    </row>
    <row r="20" spans="1:58" ht="15" customHeight="1">
      <c r="A20" s="2"/>
      <c r="B20" s="8">
        <f aca="true" t="shared" si="2" ref="B20:B25">+B19+1</f>
        <v>11</v>
      </c>
      <c r="C20" s="2" t="s">
        <v>547</v>
      </c>
      <c r="D20" s="2"/>
      <c r="E20" s="2"/>
      <c r="F20" s="2"/>
      <c r="G20" s="2"/>
      <c r="H20" s="2"/>
      <c r="I20" s="2"/>
      <c r="J20" s="2"/>
      <c r="K20" s="2"/>
      <c r="L20" s="2"/>
      <c r="M20" s="2"/>
      <c r="N20" s="2"/>
      <c r="O20" s="2"/>
      <c r="P20" s="2"/>
      <c r="Q20" s="2"/>
      <c r="S20" s="90">
        <v>0</v>
      </c>
      <c r="T20" s="125"/>
      <c r="U20" s="60">
        <f t="shared" si="1"/>
        <v>11</v>
      </c>
      <c r="AG20" s="110"/>
      <c r="AI20" s="234" t="s">
        <v>297</v>
      </c>
      <c r="AJ20" s="234" t="s">
        <v>176</v>
      </c>
      <c r="AK20" s="234" t="s">
        <v>137</v>
      </c>
      <c r="AL20" s="234">
        <v>1</v>
      </c>
      <c r="AM20" s="121"/>
      <c r="AN20" s="234" t="s">
        <v>614</v>
      </c>
      <c r="AO20" s="234" t="s">
        <v>542</v>
      </c>
      <c r="AP20" s="234" t="s">
        <v>984</v>
      </c>
      <c r="AQ20" s="235" t="s">
        <v>813</v>
      </c>
      <c r="AR20" s="234"/>
      <c r="AS20" s="235"/>
      <c r="AT20" s="122"/>
      <c r="AW20" s="214"/>
      <c r="AX20" s="215"/>
      <c r="AY20" s="218" t="s">
        <v>906</v>
      </c>
      <c r="AZ20" s="216" t="s">
        <v>905</v>
      </c>
      <c r="BA20" s="216" t="s">
        <v>907</v>
      </c>
      <c r="BC20" s="175" t="s">
        <v>145</v>
      </c>
      <c r="BD20" s="164" t="s">
        <v>857</v>
      </c>
      <c r="BE20" s="170" t="s">
        <v>3</v>
      </c>
      <c r="BF20" s="160"/>
    </row>
    <row r="21" spans="1:58" ht="15" customHeight="1">
      <c r="A21" s="2"/>
      <c r="B21" s="8">
        <f t="shared" si="2"/>
        <v>12</v>
      </c>
      <c r="C21" s="4" t="s">
        <v>549</v>
      </c>
      <c r="D21" s="2"/>
      <c r="E21" s="2"/>
      <c r="F21" s="2"/>
      <c r="G21" s="2"/>
      <c r="H21" s="2"/>
      <c r="I21" s="2"/>
      <c r="J21" s="2"/>
      <c r="K21" s="2"/>
      <c r="L21" s="2"/>
      <c r="M21" s="2"/>
      <c r="N21" s="2"/>
      <c r="O21" s="1"/>
      <c r="P21" s="2"/>
      <c r="Q21" s="2"/>
      <c r="R21" s="13"/>
      <c r="S21" s="91">
        <f>V19+S20</f>
        <v>0</v>
      </c>
      <c r="T21" s="94"/>
      <c r="U21" s="60">
        <f t="shared" si="1"/>
        <v>12</v>
      </c>
      <c r="V21" s="1"/>
      <c r="AG21" s="110"/>
      <c r="AI21" s="234" t="s">
        <v>698</v>
      </c>
      <c r="AJ21" s="234" t="s">
        <v>335</v>
      </c>
      <c r="AK21" s="234" t="s">
        <v>137</v>
      </c>
      <c r="AL21" s="234">
        <v>1</v>
      </c>
      <c r="AM21" s="121"/>
      <c r="AN21" s="234" t="s">
        <v>683</v>
      </c>
      <c r="AO21" s="234" t="s">
        <v>542</v>
      </c>
      <c r="AP21" s="234" t="s">
        <v>985</v>
      </c>
      <c r="AQ21" s="235" t="s">
        <v>813</v>
      </c>
      <c r="AR21" s="234"/>
      <c r="AS21" s="235"/>
      <c r="AT21" s="122"/>
      <c r="AW21" s="214" t="s">
        <v>900</v>
      </c>
      <c r="AX21" s="215"/>
      <c r="AY21" s="217">
        <v>1</v>
      </c>
      <c r="AZ21" s="233">
        <v>140404</v>
      </c>
      <c r="BA21" s="219">
        <v>0.03</v>
      </c>
      <c r="BC21" s="175" t="s">
        <v>138</v>
      </c>
      <c r="BD21" s="164" t="s">
        <v>858</v>
      </c>
      <c r="BE21" s="167" t="s">
        <v>3</v>
      </c>
      <c r="BF21" s="160"/>
    </row>
    <row r="22" spans="1:58" ht="15" customHeight="1">
      <c r="A22" s="2"/>
      <c r="B22" s="8">
        <f t="shared" si="2"/>
        <v>13</v>
      </c>
      <c r="C22" s="14" t="s">
        <v>529</v>
      </c>
      <c r="D22" s="2"/>
      <c r="E22" s="2"/>
      <c r="F22" s="2"/>
      <c r="G22" s="2"/>
      <c r="H22" s="2"/>
      <c r="I22" s="2"/>
      <c r="J22" s="2"/>
      <c r="K22" s="2"/>
      <c r="L22" s="2"/>
      <c r="M22" s="2"/>
      <c r="N22" s="2"/>
      <c r="O22" s="1"/>
      <c r="P22" s="2"/>
      <c r="Q22" s="2"/>
      <c r="R22" s="2"/>
      <c r="S22" s="92" t="s">
        <v>548</v>
      </c>
      <c r="T22" s="126"/>
      <c r="U22" s="60">
        <f t="shared" si="1"/>
        <v>13</v>
      </c>
      <c r="V22" s="239" t="str">
        <f>IF(V23&gt;0,(IF($S$22="Housing Allowance"," ","&lt; ERROR. Change Line 13 or 14."))," ")</f>
        <v> </v>
      </c>
      <c r="W22" s="12"/>
      <c r="AA22" s="54" t="s">
        <v>724</v>
      </c>
      <c r="AB22" s="54"/>
      <c r="AC22" s="54"/>
      <c r="AD22" s="54"/>
      <c r="AE22" s="54"/>
      <c r="AF22" s="54"/>
      <c r="AG22" s="110"/>
      <c r="AI22" s="234" t="s">
        <v>700</v>
      </c>
      <c r="AJ22" s="234" t="s">
        <v>200</v>
      </c>
      <c r="AK22" s="234" t="s">
        <v>130</v>
      </c>
      <c r="AL22" s="234">
        <v>1</v>
      </c>
      <c r="AM22" s="121"/>
      <c r="AN22" s="234" t="s">
        <v>805</v>
      </c>
      <c r="AO22" s="234" t="s">
        <v>542</v>
      </c>
      <c r="AP22" s="234" t="s">
        <v>805</v>
      </c>
      <c r="AQ22" s="235" t="s">
        <v>813</v>
      </c>
      <c r="AR22" s="234"/>
      <c r="AS22" s="235"/>
      <c r="AT22" s="122"/>
      <c r="AW22" s="214" t="s">
        <v>901</v>
      </c>
      <c r="AX22" s="215"/>
      <c r="AY22" s="217">
        <v>1</v>
      </c>
      <c r="AZ22" s="216" t="s">
        <v>908</v>
      </c>
      <c r="BA22" s="216">
        <v>5525</v>
      </c>
      <c r="BC22" s="175" t="s">
        <v>777</v>
      </c>
      <c r="BD22" s="164" t="s">
        <v>860</v>
      </c>
      <c r="BE22" s="167" t="s">
        <v>3</v>
      </c>
      <c r="BF22" s="160"/>
    </row>
    <row r="23" spans="1:57" ht="15" customHeight="1">
      <c r="A23" s="2"/>
      <c r="B23" s="8">
        <f t="shared" si="2"/>
        <v>14</v>
      </c>
      <c r="C23" s="14" t="s">
        <v>530</v>
      </c>
      <c r="D23" s="2"/>
      <c r="E23" s="2"/>
      <c r="F23" s="2"/>
      <c r="G23" s="2"/>
      <c r="H23" s="2"/>
      <c r="I23" s="2"/>
      <c r="J23" s="2"/>
      <c r="K23" s="2"/>
      <c r="L23" s="2"/>
      <c r="M23" s="2"/>
      <c r="N23" s="2"/>
      <c r="O23" s="2"/>
      <c r="P23" s="2"/>
      <c r="Q23" s="2"/>
      <c r="R23" s="2"/>
      <c r="S23" s="26"/>
      <c r="T23" s="95"/>
      <c r="U23" s="60">
        <f t="shared" si="1"/>
        <v>14</v>
      </c>
      <c r="V23" s="326"/>
      <c r="AA23" s="40" t="s">
        <v>525</v>
      </c>
      <c r="AB23" s="41" t="str">
        <f>+Q7</f>
        <v>Select Pastor's Name</v>
      </c>
      <c r="AC23" s="4"/>
      <c r="AD23" s="4"/>
      <c r="AE23" s="4"/>
      <c r="AF23" s="4"/>
      <c r="AG23" s="110"/>
      <c r="AI23" s="234" t="s">
        <v>346</v>
      </c>
      <c r="AJ23" s="234" t="s">
        <v>200</v>
      </c>
      <c r="AK23" s="234" t="s">
        <v>130</v>
      </c>
      <c r="AL23" s="234">
        <v>1</v>
      </c>
      <c r="AM23" s="121"/>
      <c r="AN23" s="234" t="s">
        <v>690</v>
      </c>
      <c r="AO23" s="234" t="s">
        <v>542</v>
      </c>
      <c r="AP23" s="234" t="s">
        <v>986</v>
      </c>
      <c r="AQ23" s="235" t="s">
        <v>813</v>
      </c>
      <c r="AR23" s="234"/>
      <c r="AS23" s="235"/>
      <c r="AT23" s="122"/>
      <c r="AW23" s="214" t="s">
        <v>902</v>
      </c>
      <c r="AX23" s="215"/>
      <c r="AY23" s="217">
        <v>1</v>
      </c>
      <c r="AZ23" s="216" t="s">
        <v>908</v>
      </c>
      <c r="BA23" s="219">
        <v>0.03</v>
      </c>
      <c r="BC23" s="175" t="s">
        <v>132</v>
      </c>
      <c r="BD23" s="164" t="s">
        <v>151</v>
      </c>
      <c r="BE23" s="167" t="s">
        <v>3</v>
      </c>
    </row>
    <row r="24" spans="2:57" ht="15" customHeight="1">
      <c r="B24" s="8">
        <f t="shared" si="2"/>
        <v>15</v>
      </c>
      <c r="C24" s="2" t="s">
        <v>825</v>
      </c>
      <c r="E24" s="2"/>
      <c r="F24" s="2"/>
      <c r="G24" s="2"/>
      <c r="H24" s="2"/>
      <c r="I24" s="2"/>
      <c r="J24" s="2"/>
      <c r="K24" s="2"/>
      <c r="L24" s="2"/>
      <c r="M24" s="2"/>
      <c r="N24" s="2"/>
      <c r="O24" s="2"/>
      <c r="P24" s="2"/>
      <c r="R24" s="1"/>
      <c r="S24" s="90">
        <v>0</v>
      </c>
      <c r="T24" s="127"/>
      <c r="U24" s="60">
        <f t="shared" si="1"/>
        <v>15</v>
      </c>
      <c r="V24" s="15"/>
      <c r="AA24" s="259" t="s">
        <v>831</v>
      </c>
      <c r="AB24" s="259"/>
      <c r="AC24" s="259"/>
      <c r="AD24" s="259"/>
      <c r="AE24" s="259"/>
      <c r="AG24" s="110"/>
      <c r="AI24" s="234" t="s">
        <v>740</v>
      </c>
      <c r="AJ24" s="234" t="s">
        <v>320</v>
      </c>
      <c r="AK24" s="234" t="s">
        <v>137</v>
      </c>
      <c r="AL24" s="234">
        <v>1</v>
      </c>
      <c r="AM24" s="121"/>
      <c r="AN24" s="234" t="s">
        <v>10</v>
      </c>
      <c r="AO24" s="234" t="s">
        <v>542</v>
      </c>
      <c r="AP24" s="234" t="s">
        <v>10</v>
      </c>
      <c r="AQ24" s="235" t="s">
        <v>813</v>
      </c>
      <c r="AR24" s="234"/>
      <c r="AS24" s="235"/>
      <c r="AT24" s="122"/>
      <c r="AW24" s="214" t="s">
        <v>903</v>
      </c>
      <c r="AX24" s="215"/>
      <c r="AY24" s="217" t="s">
        <v>909</v>
      </c>
      <c r="AZ24" s="216" t="s">
        <v>908</v>
      </c>
      <c r="BA24" s="219">
        <v>0.09</v>
      </c>
      <c r="BC24" s="175" t="s">
        <v>133</v>
      </c>
      <c r="BD24" s="164"/>
      <c r="BE24" s="167" t="s">
        <v>3</v>
      </c>
    </row>
    <row r="25" spans="1:60" ht="15" customHeight="1">
      <c r="A25" s="2"/>
      <c r="B25" s="8">
        <f t="shared" si="2"/>
        <v>16</v>
      </c>
      <c r="C25" s="16" t="s">
        <v>531</v>
      </c>
      <c r="D25" s="16"/>
      <c r="E25" s="16"/>
      <c r="F25" s="16"/>
      <c r="G25" s="16"/>
      <c r="H25" s="16"/>
      <c r="I25" s="16"/>
      <c r="J25" s="16"/>
      <c r="K25" s="16"/>
      <c r="L25" s="16"/>
      <c r="M25" s="16"/>
      <c r="N25" s="16"/>
      <c r="O25" s="1"/>
      <c r="P25" s="16"/>
      <c r="Q25" s="17"/>
      <c r="S25" s="91">
        <f>IF($S$22="Parsonage",+$S$21*1.25,(IF(S22="HOUSING ALLOWANCE",+$S$21+$V$23,S21)))</f>
        <v>0</v>
      </c>
      <c r="T25" s="96"/>
      <c r="U25" s="60">
        <f t="shared" si="1"/>
        <v>16</v>
      </c>
      <c r="V25" s="15"/>
      <c r="AA25" s="259"/>
      <c r="AB25" s="259"/>
      <c r="AC25" s="259"/>
      <c r="AD25" s="259"/>
      <c r="AE25" s="259"/>
      <c r="AF25" s="42"/>
      <c r="AG25" s="110"/>
      <c r="AI25" s="234" t="s">
        <v>212</v>
      </c>
      <c r="AJ25" s="234" t="s">
        <v>154</v>
      </c>
      <c r="AK25" s="234" t="s">
        <v>137</v>
      </c>
      <c r="AL25" s="234">
        <v>0.5</v>
      </c>
      <c r="AM25" s="121"/>
      <c r="AN25" s="234" t="s">
        <v>11</v>
      </c>
      <c r="AO25" s="234" t="s">
        <v>542</v>
      </c>
      <c r="AP25" s="234" t="s">
        <v>11</v>
      </c>
      <c r="AQ25" s="235" t="s">
        <v>813</v>
      </c>
      <c r="AR25" s="234"/>
      <c r="AS25" s="235"/>
      <c r="AT25" s="122"/>
      <c r="AW25" s="4"/>
      <c r="AX25" s="4"/>
      <c r="AY25" s="4"/>
      <c r="AZ25" s="4"/>
      <c r="BA25" s="4"/>
      <c r="BC25" s="175"/>
      <c r="BD25" s="164" t="s">
        <v>147</v>
      </c>
      <c r="BE25" s="167" t="s">
        <v>3</v>
      </c>
      <c r="BG25" s="1"/>
      <c r="BH25" s="1"/>
    </row>
    <row r="26" spans="1:60" ht="15" customHeight="1">
      <c r="A26" s="2"/>
      <c r="B26" s="19" t="s">
        <v>713</v>
      </c>
      <c r="C26" s="20"/>
      <c r="D26" s="20"/>
      <c r="E26" s="20"/>
      <c r="F26" s="20"/>
      <c r="G26" s="20"/>
      <c r="H26" s="20"/>
      <c r="I26" s="20"/>
      <c r="J26" s="20"/>
      <c r="K26" s="20"/>
      <c r="L26" s="20"/>
      <c r="M26" s="20"/>
      <c r="N26" s="20"/>
      <c r="O26" s="20"/>
      <c r="P26" s="20"/>
      <c r="Q26" s="20"/>
      <c r="R26" s="20"/>
      <c r="S26" s="21"/>
      <c r="T26" s="93"/>
      <c r="U26" s="21"/>
      <c r="AA26" s="259"/>
      <c r="AB26" s="259"/>
      <c r="AC26" s="259"/>
      <c r="AD26" s="259"/>
      <c r="AE26" s="259"/>
      <c r="AF26" s="42"/>
      <c r="AG26" s="110"/>
      <c r="AI26" s="234" t="s">
        <v>920</v>
      </c>
      <c r="AJ26" s="234" t="s">
        <v>145</v>
      </c>
      <c r="AK26" s="234" t="s">
        <v>734</v>
      </c>
      <c r="AL26" s="234">
        <v>1</v>
      </c>
      <c r="AM26" s="121"/>
      <c r="AN26" s="234" t="s">
        <v>987</v>
      </c>
      <c r="AO26" s="234" t="s">
        <v>542</v>
      </c>
      <c r="AP26" s="234" t="s">
        <v>987</v>
      </c>
      <c r="AQ26" s="235" t="s">
        <v>813</v>
      </c>
      <c r="AR26" s="234"/>
      <c r="AS26" s="235"/>
      <c r="AT26" s="122"/>
      <c r="AW26" s="4"/>
      <c r="AX26" s="4"/>
      <c r="AY26" s="4"/>
      <c r="AZ26" s="4"/>
      <c r="BA26" s="4"/>
      <c r="BC26" s="176"/>
      <c r="BD26" s="172"/>
      <c r="BE26" s="173"/>
      <c r="BG26" s="1"/>
      <c r="BH26" s="1"/>
    </row>
    <row r="27" spans="1:60" ht="15" customHeight="1">
      <c r="A27" s="2"/>
      <c r="B27" s="6" t="s">
        <v>556</v>
      </c>
      <c r="C27" s="7" t="s">
        <v>558</v>
      </c>
      <c r="D27" s="7"/>
      <c r="E27" s="7"/>
      <c r="F27" s="7"/>
      <c r="G27" s="7"/>
      <c r="H27" s="7"/>
      <c r="I27" s="7"/>
      <c r="J27" s="7"/>
      <c r="K27" s="7"/>
      <c r="L27" s="7"/>
      <c r="M27" s="7"/>
      <c r="N27" s="7"/>
      <c r="O27" s="7"/>
      <c r="P27" s="7"/>
      <c r="Q27" s="7"/>
      <c r="R27" s="7"/>
      <c r="S27" s="7"/>
      <c r="T27" s="7"/>
      <c r="U27" s="6" t="s">
        <v>556</v>
      </c>
      <c r="V27" s="6" t="s">
        <v>730</v>
      </c>
      <c r="AA27" s="259"/>
      <c r="AB27" s="259"/>
      <c r="AC27" s="259"/>
      <c r="AD27" s="259"/>
      <c r="AE27" s="259"/>
      <c r="AF27" s="42"/>
      <c r="AG27" s="110"/>
      <c r="AI27" s="234" t="s">
        <v>461</v>
      </c>
      <c r="AJ27" s="234" t="s">
        <v>200</v>
      </c>
      <c r="AK27" s="234" t="s">
        <v>137</v>
      </c>
      <c r="AL27" s="234">
        <v>1</v>
      </c>
      <c r="AM27" s="121"/>
      <c r="AN27" s="234" t="s">
        <v>869</v>
      </c>
      <c r="AO27" s="234" t="s">
        <v>542</v>
      </c>
      <c r="AP27" s="234" t="s">
        <v>869</v>
      </c>
      <c r="AQ27" s="235" t="s">
        <v>813</v>
      </c>
      <c r="AR27" s="234"/>
      <c r="AS27" s="235"/>
      <c r="AT27" s="122"/>
      <c r="BG27" s="1"/>
      <c r="BH27" s="1"/>
    </row>
    <row r="28" spans="1:60" ht="15" customHeight="1">
      <c r="A28" s="2"/>
      <c r="B28" s="8">
        <f>+B25+1</f>
        <v>17</v>
      </c>
      <c r="C28" s="2" t="s">
        <v>911</v>
      </c>
      <c r="D28" s="2"/>
      <c r="E28" s="2"/>
      <c r="F28" s="2"/>
      <c r="G28" s="2"/>
      <c r="H28" s="2"/>
      <c r="I28" s="2"/>
      <c r="J28" s="2"/>
      <c r="K28" s="2"/>
      <c r="L28" s="18"/>
      <c r="M28" s="18"/>
      <c r="N28" s="18"/>
      <c r="O28" s="18"/>
      <c r="P28" s="18"/>
      <c r="Q28" s="18"/>
      <c r="R28" s="18"/>
      <c r="S28" s="128" t="e">
        <f>IF((VLOOKUP($S$9,$BC$5:$BE$26,3)="NO"),"NO",IF($S$10=1,"YES","NO"))</f>
        <v>#N/A</v>
      </c>
      <c r="T28" s="129"/>
      <c r="U28" s="8">
        <f>+B28</f>
        <v>17</v>
      </c>
      <c r="V28" s="31"/>
      <c r="AA28" s="146"/>
      <c r="AB28" s="77" t="s">
        <v>821</v>
      </c>
      <c r="AG28" s="110"/>
      <c r="AI28" s="234" t="s">
        <v>353</v>
      </c>
      <c r="AJ28" s="234" t="s">
        <v>200</v>
      </c>
      <c r="AK28" s="234" t="s">
        <v>137</v>
      </c>
      <c r="AL28" s="234">
        <v>1</v>
      </c>
      <c r="AM28" s="121"/>
      <c r="AN28" s="234" t="s">
        <v>619</v>
      </c>
      <c r="AO28" s="234" t="s">
        <v>542</v>
      </c>
      <c r="AP28" s="234" t="s">
        <v>988</v>
      </c>
      <c r="AQ28" s="235" t="s">
        <v>813</v>
      </c>
      <c r="AR28" s="234"/>
      <c r="AS28" s="235"/>
      <c r="AT28" s="122"/>
      <c r="BG28" s="1"/>
      <c r="BH28" s="1"/>
    </row>
    <row r="29" spans="1:60" ht="15" customHeight="1">
      <c r="A29" s="2"/>
      <c r="B29" s="8">
        <f>1+B28</f>
        <v>18</v>
      </c>
      <c r="C29" s="65" t="s">
        <v>722</v>
      </c>
      <c r="D29" s="2"/>
      <c r="E29" s="2"/>
      <c r="F29" s="2"/>
      <c r="G29" s="2"/>
      <c r="H29" s="2"/>
      <c r="I29" s="2"/>
      <c r="J29" s="2"/>
      <c r="K29" s="2"/>
      <c r="L29" s="2"/>
      <c r="M29" s="22"/>
      <c r="N29" s="252" t="s">
        <v>1203</v>
      </c>
      <c r="O29" s="253"/>
      <c r="P29" s="253"/>
      <c r="Q29" s="253"/>
      <c r="R29" s="253"/>
      <c r="S29" s="254"/>
      <c r="T29" s="130"/>
      <c r="U29" s="8">
        <f aca="true" t="shared" si="3" ref="U29:U35">+B29</f>
        <v>18</v>
      </c>
      <c r="V29" s="240" t="e">
        <f>IF($S$28="NO",(IF($N$29="(1) Not Qualified for Insurance"," ","ERROR Enter 'Not Qualified for Insurance' ")),(IF($N$29="(1) Not Qualified For Insurance","ERROR Enter status of Waiver "," ")))</f>
        <v>#N/A</v>
      </c>
      <c r="AA29" s="69">
        <f>M13</f>
        <v>0</v>
      </c>
      <c r="AB29" s="70"/>
      <c r="AC29" s="71"/>
      <c r="AD29" s="69">
        <f>S13</f>
        <v>0</v>
      </c>
      <c r="AE29" s="70"/>
      <c r="AF29" s="71"/>
      <c r="AG29" s="110"/>
      <c r="AI29" s="234" t="s">
        <v>352</v>
      </c>
      <c r="AJ29" s="234" t="s">
        <v>200</v>
      </c>
      <c r="AK29" s="234" t="s">
        <v>137</v>
      </c>
      <c r="AL29" s="234">
        <v>1</v>
      </c>
      <c r="AM29" s="121"/>
      <c r="AN29" s="234" t="s">
        <v>617</v>
      </c>
      <c r="AO29" s="234" t="s">
        <v>542</v>
      </c>
      <c r="AP29" s="234" t="s">
        <v>989</v>
      </c>
      <c r="AQ29" s="235" t="s">
        <v>813</v>
      </c>
      <c r="AR29" s="234"/>
      <c r="AS29" s="235"/>
      <c r="AT29" s="122"/>
      <c r="BG29" s="1"/>
      <c r="BH29" s="1"/>
    </row>
    <row r="30" spans="1:60" ht="15" customHeight="1">
      <c r="A30" s="1"/>
      <c r="B30" s="8">
        <f aca="true" t="shared" si="4" ref="B30:B35">+B29+1</f>
        <v>19</v>
      </c>
      <c r="C30" s="14" t="s">
        <v>560</v>
      </c>
      <c r="D30" s="2"/>
      <c r="E30" s="2"/>
      <c r="F30" s="2"/>
      <c r="G30" s="2"/>
      <c r="H30" s="2"/>
      <c r="I30" s="2"/>
      <c r="J30" s="2"/>
      <c r="K30" s="2"/>
      <c r="L30" s="2"/>
      <c r="M30" s="2"/>
      <c r="N30" s="2"/>
      <c r="O30" s="1"/>
      <c r="P30" s="1"/>
      <c r="Q30" s="1"/>
      <c r="R30" s="265" t="s">
        <v>714</v>
      </c>
      <c r="S30" s="266"/>
      <c r="T30" s="131"/>
      <c r="U30" s="23">
        <f t="shared" si="3"/>
        <v>19</v>
      </c>
      <c r="V30" s="240" t="str">
        <f>IF($N$29="(2) No Waiver",(IF($R$30="(4) Insurance Not to Be Provided","ERROR Enter Desired Coverage"," ")),(IF($R$30="(4) Insurance Not to Be Provided"," ","ERROR Enter 'Insurance Not to Be Provided")))</f>
        <v> </v>
      </c>
      <c r="AA30" s="286" t="s">
        <v>819</v>
      </c>
      <c r="AB30" s="286" t="s">
        <v>727</v>
      </c>
      <c r="AC30" s="286" t="s">
        <v>728</v>
      </c>
      <c r="AD30" s="286" t="s">
        <v>726</v>
      </c>
      <c r="AE30" s="286" t="s">
        <v>727</v>
      </c>
      <c r="AF30" s="286" t="s">
        <v>728</v>
      </c>
      <c r="AG30" s="110"/>
      <c r="AI30" s="234" t="s">
        <v>336</v>
      </c>
      <c r="AJ30" s="234" t="s">
        <v>200</v>
      </c>
      <c r="AK30" s="234" t="s">
        <v>137</v>
      </c>
      <c r="AL30" s="234">
        <v>1</v>
      </c>
      <c r="AM30" s="121"/>
      <c r="AN30" s="234" t="s">
        <v>624</v>
      </c>
      <c r="AO30" s="234" t="s">
        <v>542</v>
      </c>
      <c r="AP30" s="234" t="s">
        <v>990</v>
      </c>
      <c r="AQ30" s="235" t="s">
        <v>813</v>
      </c>
      <c r="AR30" s="234"/>
      <c r="AS30" s="235"/>
      <c r="AT30" s="122"/>
      <c r="BG30" s="1"/>
      <c r="BH30" s="1"/>
    </row>
    <row r="31" spans="1:46" ht="15" customHeight="1">
      <c r="A31" s="2"/>
      <c r="B31" s="8">
        <f t="shared" si="4"/>
        <v>20</v>
      </c>
      <c r="C31" s="2" t="s">
        <v>828</v>
      </c>
      <c r="D31" s="2"/>
      <c r="E31" s="2"/>
      <c r="F31" s="2"/>
      <c r="G31" s="2"/>
      <c r="H31" s="2"/>
      <c r="I31" s="2"/>
      <c r="J31" s="2"/>
      <c r="K31" s="2"/>
      <c r="L31" s="2"/>
      <c r="M31" s="2"/>
      <c r="N31" s="2"/>
      <c r="O31" s="31"/>
      <c r="P31" s="2"/>
      <c r="Q31" s="2"/>
      <c r="R31" s="11"/>
      <c r="S31" s="105" t="e">
        <f>IF(S28="NO",0,VLOOKUP($R$30,Rates,2))</f>
        <v>#N/A</v>
      </c>
      <c r="T31" s="62"/>
      <c r="U31" s="23">
        <f>+B31</f>
        <v>20</v>
      </c>
      <c r="V31" s="2"/>
      <c r="AA31" s="287"/>
      <c r="AB31" s="287"/>
      <c r="AC31" s="287"/>
      <c r="AD31" s="287"/>
      <c r="AE31" s="287"/>
      <c r="AF31" s="287"/>
      <c r="AG31" s="110"/>
      <c r="AI31" s="234" t="s">
        <v>231</v>
      </c>
      <c r="AJ31" s="234" t="s">
        <v>168</v>
      </c>
      <c r="AK31" s="234" t="s">
        <v>137</v>
      </c>
      <c r="AL31" s="234">
        <v>0.25</v>
      </c>
      <c r="AM31" s="121"/>
      <c r="AN31" s="234" t="s">
        <v>12</v>
      </c>
      <c r="AO31" s="234" t="s">
        <v>542</v>
      </c>
      <c r="AP31" s="234" t="s">
        <v>12</v>
      </c>
      <c r="AQ31" s="235" t="s">
        <v>813</v>
      </c>
      <c r="AR31" s="234"/>
      <c r="AS31" s="235"/>
      <c r="AT31" s="122"/>
    </row>
    <row r="32" spans="1:46" ht="15" customHeight="1">
      <c r="A32" s="2"/>
      <c r="B32" s="8">
        <f t="shared" si="4"/>
        <v>21</v>
      </c>
      <c r="C32" s="2" t="s">
        <v>532</v>
      </c>
      <c r="D32" s="2"/>
      <c r="E32" s="2"/>
      <c r="F32" s="2"/>
      <c r="G32" s="2"/>
      <c r="H32" s="2"/>
      <c r="I32" s="2"/>
      <c r="J32" s="2"/>
      <c r="K32" s="2"/>
      <c r="L32" s="2"/>
      <c r="M32" s="2"/>
      <c r="N32" s="2"/>
      <c r="O32" s="2"/>
      <c r="P32" s="2"/>
      <c r="Q32" s="2"/>
      <c r="R32" s="2"/>
      <c r="S32" s="15"/>
      <c r="T32" s="63"/>
      <c r="U32" s="23">
        <f>+B32</f>
        <v>21</v>
      </c>
      <c r="V32" s="68" t="e">
        <f>IF(S28="NO",0,VLOOKUP($R$30,$AW$13:$BB$18,3))</f>
        <v>#N/A</v>
      </c>
      <c r="AA32" s="287"/>
      <c r="AB32" s="287"/>
      <c r="AC32" s="287"/>
      <c r="AD32" s="287"/>
      <c r="AE32" s="287"/>
      <c r="AF32" s="287"/>
      <c r="AG32" s="110"/>
      <c r="AI32" s="234" t="s">
        <v>741</v>
      </c>
      <c r="AJ32" s="234" t="s">
        <v>200</v>
      </c>
      <c r="AK32" s="234" t="s">
        <v>137</v>
      </c>
      <c r="AL32" s="234">
        <v>1</v>
      </c>
      <c r="AM32" s="121"/>
      <c r="AN32" s="234" t="s">
        <v>593</v>
      </c>
      <c r="AO32" s="234" t="s">
        <v>542</v>
      </c>
      <c r="AP32" s="234" t="s">
        <v>991</v>
      </c>
      <c r="AQ32" s="235" t="s">
        <v>813</v>
      </c>
      <c r="AR32" s="234"/>
      <c r="AS32" s="235"/>
      <c r="AT32" s="135"/>
    </row>
    <row r="33" spans="1:52" ht="15" customHeight="1">
      <c r="A33" s="2"/>
      <c r="B33" s="8">
        <f t="shared" si="4"/>
        <v>22</v>
      </c>
      <c r="C33" s="2" t="s">
        <v>832</v>
      </c>
      <c r="D33" s="2"/>
      <c r="E33" s="2"/>
      <c r="F33" s="2"/>
      <c r="G33" s="2"/>
      <c r="H33" s="2"/>
      <c r="I33" s="2"/>
      <c r="J33" s="2"/>
      <c r="K33" s="2"/>
      <c r="L33" s="2"/>
      <c r="M33" s="2"/>
      <c r="N33" s="2"/>
      <c r="O33" s="2"/>
      <c r="P33" s="2"/>
      <c r="Q33" s="2"/>
      <c r="R33" s="11"/>
      <c r="S33" s="89" t="e">
        <f>+$S$31-$V$32</f>
        <v>#N/A</v>
      </c>
      <c r="T33" s="64"/>
      <c r="U33" s="23">
        <f>+B33</f>
        <v>22</v>
      </c>
      <c r="V33" s="15"/>
      <c r="AA33" s="288"/>
      <c r="AB33" s="288"/>
      <c r="AC33" s="288"/>
      <c r="AD33" s="288"/>
      <c r="AE33" s="288"/>
      <c r="AF33" s="288"/>
      <c r="AG33" s="110"/>
      <c r="AI33" s="234" t="s">
        <v>469</v>
      </c>
      <c r="AJ33" s="234" t="s">
        <v>200</v>
      </c>
      <c r="AK33" s="234" t="s">
        <v>137</v>
      </c>
      <c r="AL33" s="234">
        <v>1</v>
      </c>
      <c r="AM33" s="121"/>
      <c r="AN33" s="234" t="s">
        <v>13</v>
      </c>
      <c r="AO33" s="234" t="s">
        <v>542</v>
      </c>
      <c r="AP33" s="234" t="s">
        <v>13</v>
      </c>
      <c r="AQ33" s="235" t="s">
        <v>813</v>
      </c>
      <c r="AR33" s="234"/>
      <c r="AS33" s="235"/>
      <c r="AT33" s="122"/>
      <c r="AW33" s="132"/>
      <c r="AX33" s="132"/>
      <c r="AY33" s="132"/>
      <c r="AZ33" s="132"/>
    </row>
    <row r="34" spans="1:133" s="132" customFormat="1" ht="16.5">
      <c r="A34" s="56"/>
      <c r="B34" s="8">
        <f t="shared" si="4"/>
        <v>23</v>
      </c>
      <c r="C34" s="4"/>
      <c r="D34" s="2" t="s">
        <v>833</v>
      </c>
      <c r="E34" s="2"/>
      <c r="F34" s="2"/>
      <c r="G34" s="2"/>
      <c r="H34" s="2"/>
      <c r="I34" s="2"/>
      <c r="J34" s="2"/>
      <c r="K34" s="2"/>
      <c r="L34" s="2"/>
      <c r="M34" s="2"/>
      <c r="N34" s="2"/>
      <c r="O34" s="2"/>
      <c r="P34" s="2"/>
      <c r="Q34" s="2"/>
      <c r="R34" s="2"/>
      <c r="S34" s="15"/>
      <c r="T34" s="15"/>
      <c r="U34" s="23">
        <f t="shared" si="3"/>
        <v>23</v>
      </c>
      <c r="V34" s="67">
        <v>0</v>
      </c>
      <c r="W34" s="245" t="e">
        <f>IF(V34&gt;S33,"&lt; ERROR Lower Amount. Exceeds Cost of Insurance"," ")</f>
        <v>#N/A</v>
      </c>
      <c r="X34" s="246"/>
      <c r="Y34" s="1"/>
      <c r="Z34" s="1"/>
      <c r="AA34" s="292" t="s">
        <v>733</v>
      </c>
      <c r="AB34" s="289" t="s">
        <v>820</v>
      </c>
      <c r="AC34" s="294"/>
      <c r="AD34" s="292" t="s">
        <v>733</v>
      </c>
      <c r="AE34" s="289" t="s">
        <v>732</v>
      </c>
      <c r="AF34" s="294"/>
      <c r="AG34" s="133"/>
      <c r="AI34" s="234" t="s">
        <v>309</v>
      </c>
      <c r="AJ34" s="234" t="s">
        <v>245</v>
      </c>
      <c r="AK34" s="234" t="s">
        <v>137</v>
      </c>
      <c r="AL34" s="234">
        <v>1</v>
      </c>
      <c r="AM34" s="134"/>
      <c r="AN34" s="234" t="s">
        <v>649</v>
      </c>
      <c r="AO34" s="234" t="s">
        <v>735</v>
      </c>
      <c r="AP34" s="234" t="s">
        <v>992</v>
      </c>
      <c r="AQ34" s="235" t="s">
        <v>813</v>
      </c>
      <c r="AR34" s="234"/>
      <c r="AS34" s="235"/>
      <c r="AT34" s="122"/>
      <c r="AW34" s="111"/>
      <c r="AX34" s="111"/>
      <c r="AY34" s="111"/>
      <c r="AZ34" s="111"/>
      <c r="BC34" s="113"/>
      <c r="BD34" s="111"/>
      <c r="BE34" s="113"/>
      <c r="BF34" s="111"/>
      <c r="DV34" s="59"/>
      <c r="DW34" s="59"/>
      <c r="DX34" s="59"/>
      <c r="DY34" s="59"/>
      <c r="DZ34" s="59"/>
      <c r="EA34" s="59"/>
      <c r="EB34" s="59"/>
      <c r="EC34" s="59"/>
    </row>
    <row r="35" spans="1:133" ht="15" customHeight="1">
      <c r="A35" s="2"/>
      <c r="B35" s="8">
        <f t="shared" si="4"/>
        <v>24</v>
      </c>
      <c r="C35" s="24" t="s">
        <v>533</v>
      </c>
      <c r="D35" s="2"/>
      <c r="E35" s="2"/>
      <c r="F35" s="2"/>
      <c r="G35" s="2"/>
      <c r="H35" s="2"/>
      <c r="I35" s="2"/>
      <c r="J35" s="2"/>
      <c r="K35" s="2"/>
      <c r="L35" s="2"/>
      <c r="M35" s="2"/>
      <c r="N35" s="2"/>
      <c r="O35" s="2"/>
      <c r="P35" s="2"/>
      <c r="Q35" s="2"/>
      <c r="R35" s="2"/>
      <c r="S35" s="2"/>
      <c r="T35" s="2"/>
      <c r="U35" s="23">
        <f t="shared" si="3"/>
        <v>24</v>
      </c>
      <c r="V35" s="68" t="e">
        <f>IF(V34&gt;S33,(V32+S34),(SUM(V32:V34)))</f>
        <v>#N/A</v>
      </c>
      <c r="AA35" s="297"/>
      <c r="AB35" s="290"/>
      <c r="AC35" s="295"/>
      <c r="AD35" s="293"/>
      <c r="AE35" s="290"/>
      <c r="AF35" s="295"/>
      <c r="AG35" s="110"/>
      <c r="AI35" s="234" t="s">
        <v>167</v>
      </c>
      <c r="AJ35" s="234" t="s">
        <v>168</v>
      </c>
      <c r="AK35" s="234" t="s">
        <v>130</v>
      </c>
      <c r="AL35" s="234">
        <v>0.25</v>
      </c>
      <c r="AM35" s="121"/>
      <c r="AN35" s="234" t="s">
        <v>642</v>
      </c>
      <c r="AO35" s="234" t="s">
        <v>543</v>
      </c>
      <c r="AP35" s="234" t="s">
        <v>993</v>
      </c>
      <c r="AQ35" s="235" t="s">
        <v>813</v>
      </c>
      <c r="AR35" s="234"/>
      <c r="AS35" s="235"/>
      <c r="AT35" s="122"/>
      <c r="BF35" s="132"/>
      <c r="DV35" s="1"/>
      <c r="DW35" s="1"/>
      <c r="DX35" s="1"/>
      <c r="DY35" s="1"/>
      <c r="DZ35" s="1"/>
      <c r="EA35" s="1"/>
      <c r="EB35" s="1"/>
      <c r="EC35" s="1"/>
    </row>
    <row r="36" spans="1:133" ht="15">
      <c r="A36" s="2"/>
      <c r="B36" s="57" t="s">
        <v>556</v>
      </c>
      <c r="C36" s="58" t="s">
        <v>557</v>
      </c>
      <c r="D36" s="58"/>
      <c r="E36" s="58"/>
      <c r="F36" s="58"/>
      <c r="G36" s="58"/>
      <c r="H36" s="58"/>
      <c r="I36" s="58"/>
      <c r="J36" s="58"/>
      <c r="K36" s="58"/>
      <c r="L36" s="58"/>
      <c r="M36" s="58"/>
      <c r="N36" s="58"/>
      <c r="O36" s="58"/>
      <c r="P36" s="58"/>
      <c r="Q36" s="58"/>
      <c r="R36" s="58"/>
      <c r="S36" s="58"/>
      <c r="T36" s="58"/>
      <c r="U36" s="57" t="s">
        <v>556</v>
      </c>
      <c r="V36" s="57" t="s">
        <v>730</v>
      </c>
      <c r="W36" s="59"/>
      <c r="X36" s="55" t="s">
        <v>729</v>
      </c>
      <c r="Y36" s="55"/>
      <c r="Z36" s="59"/>
      <c r="AA36" s="147" t="e">
        <f>IF(AB28="YES",M14/S10,0)</f>
        <v>#DIV/0!</v>
      </c>
      <c r="AB36" s="290"/>
      <c r="AC36" s="295"/>
      <c r="AD36" s="147" t="e">
        <f>IF(AB28="YES",S14/S10,0)</f>
        <v>#DIV/0!</v>
      </c>
      <c r="AE36" s="290"/>
      <c r="AF36" s="295"/>
      <c r="AG36" s="110"/>
      <c r="AI36" s="234" t="s">
        <v>294</v>
      </c>
      <c r="AJ36" s="234" t="s">
        <v>335</v>
      </c>
      <c r="AK36" s="234" t="s">
        <v>137</v>
      </c>
      <c r="AL36" s="234">
        <v>1</v>
      </c>
      <c r="AM36" s="121"/>
      <c r="AN36" s="234" t="s">
        <v>870</v>
      </c>
      <c r="AO36" s="234" t="s">
        <v>543</v>
      </c>
      <c r="AP36" s="234" t="s">
        <v>870</v>
      </c>
      <c r="AQ36" s="235" t="s">
        <v>725</v>
      </c>
      <c r="AR36" s="234"/>
      <c r="AS36" s="235"/>
      <c r="AT36" s="122"/>
      <c r="DV36" s="1"/>
      <c r="DW36" s="1"/>
      <c r="DX36" s="1"/>
      <c r="DY36" s="1"/>
      <c r="DZ36" s="1"/>
      <c r="EA36" s="1"/>
      <c r="EB36" s="1"/>
      <c r="EC36" s="1"/>
    </row>
    <row r="37" spans="1:133" ht="15" customHeight="1">
      <c r="A37" s="2"/>
      <c r="B37" s="8">
        <f>+B35+1</f>
        <v>25</v>
      </c>
      <c r="C37" s="24" t="s">
        <v>546</v>
      </c>
      <c r="D37" s="2"/>
      <c r="E37" s="2"/>
      <c r="F37" s="2"/>
      <c r="G37" s="2"/>
      <c r="H37" s="2"/>
      <c r="I37" s="2"/>
      <c r="J37" s="2"/>
      <c r="K37" s="2"/>
      <c r="L37" s="2"/>
      <c r="M37" s="2"/>
      <c r="N37" s="2"/>
      <c r="O37" s="2"/>
      <c r="P37" s="2"/>
      <c r="Q37" s="2"/>
      <c r="R37" s="2"/>
      <c r="S37" s="2"/>
      <c r="T37" s="2"/>
      <c r="U37" s="8">
        <f>+B37</f>
        <v>25</v>
      </c>
      <c r="V37" s="67">
        <v>0</v>
      </c>
      <c r="X37" s="322">
        <f>AA29</f>
        <v>0</v>
      </c>
      <c r="Y37" s="324">
        <f>AD29</f>
        <v>0</v>
      </c>
      <c r="AA37" s="148"/>
      <c r="AB37" s="291"/>
      <c r="AC37" s="296"/>
      <c r="AD37" s="149" t="e">
        <f>IF(AD36&lt;0,"ERROR"," ")</f>
        <v>#DIV/0!</v>
      </c>
      <c r="AE37" s="291"/>
      <c r="AF37" s="296"/>
      <c r="AG37" s="110"/>
      <c r="AI37" s="234" t="s">
        <v>255</v>
      </c>
      <c r="AJ37" s="234" t="s">
        <v>168</v>
      </c>
      <c r="AK37" s="234" t="s">
        <v>137</v>
      </c>
      <c r="AL37" s="234">
        <v>0.75</v>
      </c>
      <c r="AM37" s="121"/>
      <c r="AN37" s="234" t="s">
        <v>573</v>
      </c>
      <c r="AO37" s="234" t="s">
        <v>542</v>
      </c>
      <c r="AP37" s="234" t="s">
        <v>994</v>
      </c>
      <c r="AQ37" s="235" t="s">
        <v>813</v>
      </c>
      <c r="AR37" s="234"/>
      <c r="AS37" s="235"/>
      <c r="AT37" s="122"/>
      <c r="DV37" s="1"/>
      <c r="DW37" s="1"/>
      <c r="DX37" s="1"/>
      <c r="DY37" s="1"/>
      <c r="DZ37" s="1"/>
      <c r="EA37" s="1"/>
      <c r="EB37" s="1"/>
      <c r="EC37" s="1"/>
    </row>
    <row r="38" spans="1:133" ht="15" customHeight="1">
      <c r="A38" s="2"/>
      <c r="B38" s="6" t="s">
        <v>556</v>
      </c>
      <c r="C38" s="7" t="s">
        <v>559</v>
      </c>
      <c r="D38" s="7"/>
      <c r="E38" s="7"/>
      <c r="F38" s="7"/>
      <c r="G38" s="7"/>
      <c r="H38" s="7"/>
      <c r="I38" s="7"/>
      <c r="J38" s="7"/>
      <c r="K38" s="7"/>
      <c r="L38" s="7"/>
      <c r="M38" s="7"/>
      <c r="N38" s="7"/>
      <c r="O38" s="7"/>
      <c r="P38" s="7"/>
      <c r="Q38" s="7"/>
      <c r="R38" s="7"/>
      <c r="S38" s="7"/>
      <c r="T38" s="7"/>
      <c r="U38" s="6" t="s">
        <v>556</v>
      </c>
      <c r="V38" s="6" t="s">
        <v>730</v>
      </c>
      <c r="X38" s="323"/>
      <c r="Y38" s="325"/>
      <c r="AA38" s="44"/>
      <c r="AB38" s="45"/>
      <c r="AC38" s="46"/>
      <c r="AD38" s="44"/>
      <c r="AE38" s="47"/>
      <c r="AF38" s="48"/>
      <c r="AG38" s="110"/>
      <c r="AI38" s="234" t="s">
        <v>430</v>
      </c>
      <c r="AJ38" s="234" t="s">
        <v>200</v>
      </c>
      <c r="AK38" s="234" t="s">
        <v>137</v>
      </c>
      <c r="AL38" s="234">
        <v>1</v>
      </c>
      <c r="AM38" s="121"/>
      <c r="AN38" s="234" t="s">
        <v>653</v>
      </c>
      <c r="AO38" s="234" t="s">
        <v>736</v>
      </c>
      <c r="AP38" s="234" t="s">
        <v>995</v>
      </c>
      <c r="AQ38" s="235" t="s">
        <v>813</v>
      </c>
      <c r="AR38" s="234"/>
      <c r="AS38" s="235"/>
      <c r="AT38" s="122"/>
      <c r="BC38" s="165"/>
      <c r="BD38" s="132"/>
      <c r="BE38" s="165"/>
      <c r="DV38" s="1"/>
      <c r="DW38" s="1"/>
      <c r="DX38" s="1"/>
      <c r="DY38" s="1"/>
      <c r="DZ38" s="1"/>
      <c r="EA38" s="1"/>
      <c r="EB38" s="1"/>
      <c r="EC38" s="1"/>
    </row>
    <row r="39" spans="1:133" ht="15" customHeight="1">
      <c r="A39" s="2"/>
      <c r="B39" s="8">
        <f>+B37+1</f>
        <v>26</v>
      </c>
      <c r="C39" s="2" t="s">
        <v>534</v>
      </c>
      <c r="D39" s="2"/>
      <c r="E39" s="2"/>
      <c r="F39" s="2"/>
      <c r="G39" s="2"/>
      <c r="H39" s="2"/>
      <c r="I39" s="2"/>
      <c r="J39" s="2"/>
      <c r="K39" s="2"/>
      <c r="L39" s="2"/>
      <c r="M39" s="2"/>
      <c r="N39" s="2"/>
      <c r="O39" s="2"/>
      <c r="P39" s="2"/>
      <c r="Q39" s="2"/>
      <c r="R39" s="2"/>
      <c r="S39" s="31"/>
      <c r="T39" s="31"/>
      <c r="U39" s="8">
        <f>+B39</f>
        <v>26</v>
      </c>
      <c r="V39" s="327">
        <f>+V19</f>
        <v>0</v>
      </c>
      <c r="X39" s="68" t="e">
        <f>AC39</f>
        <v>#DIV/0!</v>
      </c>
      <c r="Y39" s="68" t="e">
        <f>AF39</f>
        <v>#DIV/0!</v>
      </c>
      <c r="AA39" s="72" t="e">
        <f>IF($AB$28="YES",$AA$36,0)</f>
        <v>#DIV/0!</v>
      </c>
      <c r="AB39" s="73">
        <v>0.8</v>
      </c>
      <c r="AC39" s="75" t="e">
        <f>IF($AB$28="YES",V39*AA39,V39*AB39)</f>
        <v>#DIV/0!</v>
      </c>
      <c r="AD39" s="78" t="e">
        <f>+$AD$36</f>
        <v>#DIV/0!</v>
      </c>
      <c r="AE39" s="150">
        <f aca="true" t="shared" si="5" ref="AE39:AE46">1-AB39</f>
        <v>0.19999999999999996</v>
      </c>
      <c r="AF39" s="79" t="e">
        <f>IF($AB$28="YES",V39*AD39,V39*AE39)</f>
        <v>#DIV/0!</v>
      </c>
      <c r="AG39" s="110"/>
      <c r="AI39" s="234" t="s">
        <v>921</v>
      </c>
      <c r="AJ39" s="234" t="s">
        <v>138</v>
      </c>
      <c r="AK39" s="234" t="s">
        <v>137</v>
      </c>
      <c r="AL39" s="234">
        <v>0.5</v>
      </c>
      <c r="AM39" s="121"/>
      <c r="AN39" s="234" t="s">
        <v>693</v>
      </c>
      <c r="AO39" s="234" t="s">
        <v>736</v>
      </c>
      <c r="AP39" s="234" t="s">
        <v>996</v>
      </c>
      <c r="AQ39" s="235" t="s">
        <v>813</v>
      </c>
      <c r="AR39" s="234"/>
      <c r="AS39" s="235"/>
      <c r="AT39" s="122"/>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DV39" s="1"/>
      <c r="DW39" s="1"/>
      <c r="DX39" s="1"/>
      <c r="DY39" s="1"/>
      <c r="DZ39" s="1"/>
      <c r="EA39" s="1"/>
      <c r="EB39" s="1"/>
      <c r="EC39" s="1"/>
    </row>
    <row r="40" spans="1:133" ht="15" customHeight="1">
      <c r="A40" s="2"/>
      <c r="B40" s="8">
        <f>+B39+1</f>
        <v>27</v>
      </c>
      <c r="C40" s="2" t="s">
        <v>127</v>
      </c>
      <c r="D40" s="2"/>
      <c r="E40" s="2"/>
      <c r="F40" s="2"/>
      <c r="G40" s="2"/>
      <c r="H40" s="2"/>
      <c r="I40" s="2"/>
      <c r="J40" s="2"/>
      <c r="K40" s="2"/>
      <c r="L40" s="2"/>
      <c r="M40" s="2"/>
      <c r="N40" s="2"/>
      <c r="O40" s="2"/>
      <c r="P40" s="2"/>
      <c r="Q40" s="2"/>
      <c r="R40" s="2"/>
      <c r="S40" s="31"/>
      <c r="T40" s="31"/>
      <c r="U40" s="8">
        <f>+B40</f>
        <v>27</v>
      </c>
      <c r="V40" s="327">
        <f>+V23</f>
        <v>0</v>
      </c>
      <c r="X40" s="68" t="e">
        <f aca="true" t="shared" si="6" ref="X40:X50">AC40</f>
        <v>#DIV/0!</v>
      </c>
      <c r="Y40" s="68" t="e">
        <f aca="true" t="shared" si="7" ref="Y40:Y50">AF40</f>
        <v>#DIV/0!</v>
      </c>
      <c r="AA40" s="72" t="e">
        <f>IF($AB$28="YES",$AA$36,0)</f>
        <v>#DIV/0!</v>
      </c>
      <c r="AB40" s="74">
        <v>1</v>
      </c>
      <c r="AC40" s="75" t="e">
        <f>IF($AB$28="YES",V40*AA40,V40*AB40)</f>
        <v>#DIV/0!</v>
      </c>
      <c r="AD40" s="78" t="e">
        <f aca="true" t="shared" si="8" ref="AD40:AD48">+$AD$36</f>
        <v>#DIV/0!</v>
      </c>
      <c r="AE40" s="150">
        <f t="shared" si="5"/>
        <v>0</v>
      </c>
      <c r="AF40" s="79" t="e">
        <f>IF($AB$28="YES",V40*AD40,V40*AE40)</f>
        <v>#DIV/0!</v>
      </c>
      <c r="AG40" s="110"/>
      <c r="AI40" s="234" t="s">
        <v>475</v>
      </c>
      <c r="AJ40" s="234" t="s">
        <v>200</v>
      </c>
      <c r="AK40" s="234" t="s">
        <v>137</v>
      </c>
      <c r="AL40" s="234">
        <v>1</v>
      </c>
      <c r="AM40" s="121"/>
      <c r="AN40" s="234" t="s">
        <v>19</v>
      </c>
      <c r="AO40" s="234" t="s">
        <v>542</v>
      </c>
      <c r="AP40" s="234" t="s">
        <v>19</v>
      </c>
      <c r="AQ40" s="235" t="s">
        <v>813</v>
      </c>
      <c r="AR40" s="234"/>
      <c r="AS40" s="235"/>
      <c r="AT40" s="122"/>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DV40" s="1"/>
      <c r="DW40" s="1"/>
      <c r="DX40" s="1"/>
      <c r="DY40" s="1"/>
      <c r="DZ40" s="1"/>
      <c r="EA40" s="1"/>
      <c r="EB40" s="1"/>
      <c r="EC40" s="1"/>
    </row>
    <row r="41" spans="1:133" ht="15" customHeight="1">
      <c r="A41" s="2"/>
      <c r="B41" s="8">
        <f>+B40+1</f>
        <v>28</v>
      </c>
      <c r="C41" s="2" t="s">
        <v>546</v>
      </c>
      <c r="D41" s="2"/>
      <c r="E41" s="2"/>
      <c r="F41" s="2"/>
      <c r="G41" s="2"/>
      <c r="H41" s="2"/>
      <c r="I41" s="2"/>
      <c r="J41" s="2"/>
      <c r="K41" s="2"/>
      <c r="L41" s="2"/>
      <c r="M41" s="2"/>
      <c r="N41" s="2"/>
      <c r="O41" s="2"/>
      <c r="P41" s="2"/>
      <c r="Q41" s="2"/>
      <c r="R41" s="2"/>
      <c r="T41" s="61"/>
      <c r="U41" s="8">
        <f>+B41</f>
        <v>28</v>
      </c>
      <c r="V41" s="327">
        <f>+$V$37</f>
        <v>0</v>
      </c>
      <c r="X41" s="68" t="e">
        <f>AC41</f>
        <v>#DIV/0!</v>
      </c>
      <c r="Y41" s="68" t="e">
        <f>AF41</f>
        <v>#DIV/0!</v>
      </c>
      <c r="AA41" s="72" t="e">
        <f>IF($AB$28="YES",$AA$36,0)</f>
        <v>#DIV/0!</v>
      </c>
      <c r="AB41" s="74">
        <v>0.75</v>
      </c>
      <c r="AC41" s="75" t="e">
        <f>IF($AB$28="YES",V41*AA41,V41*AB41)</f>
        <v>#DIV/0!</v>
      </c>
      <c r="AD41" s="78" t="e">
        <f t="shared" si="8"/>
        <v>#DIV/0!</v>
      </c>
      <c r="AE41" s="150">
        <f>1-AB41</f>
        <v>0.25</v>
      </c>
      <c r="AF41" s="79" t="e">
        <f>IF($AB$28="YES",V41*AD41,V41*AE41)</f>
        <v>#DIV/0!</v>
      </c>
      <c r="AG41" s="110"/>
      <c r="AI41" s="234" t="s">
        <v>392</v>
      </c>
      <c r="AJ41" s="234" t="s">
        <v>200</v>
      </c>
      <c r="AK41" s="234" t="s">
        <v>130</v>
      </c>
      <c r="AL41" s="234">
        <v>1</v>
      </c>
      <c r="AM41" s="121"/>
      <c r="AN41" s="234" t="s">
        <v>523</v>
      </c>
      <c r="AO41" s="234" t="s">
        <v>545</v>
      </c>
      <c r="AP41" s="234" t="s">
        <v>997</v>
      </c>
      <c r="AQ41" s="235" t="s">
        <v>813</v>
      </c>
      <c r="AR41" s="234" t="s">
        <v>16</v>
      </c>
      <c r="AS41" s="235" t="s">
        <v>813</v>
      </c>
      <c r="AT41" s="122"/>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DV41" s="1"/>
      <c r="DW41" s="1"/>
      <c r="DX41" s="1"/>
      <c r="DY41" s="1"/>
      <c r="DZ41" s="1"/>
      <c r="EA41" s="1"/>
      <c r="EB41" s="1"/>
      <c r="EC41" s="1"/>
    </row>
    <row r="42" spans="1:133" ht="15" customHeight="1">
      <c r="A42" s="2"/>
      <c r="B42" s="8">
        <f>+B41+1</f>
        <v>29</v>
      </c>
      <c r="C42" s="2"/>
      <c r="D42" s="2"/>
      <c r="E42" s="2"/>
      <c r="F42" s="2"/>
      <c r="G42" s="2"/>
      <c r="H42" s="2"/>
      <c r="I42" s="2"/>
      <c r="J42" s="2"/>
      <c r="K42" s="2"/>
      <c r="L42" s="2"/>
      <c r="M42" s="2"/>
      <c r="N42" s="268" t="s">
        <v>701</v>
      </c>
      <c r="O42" s="268"/>
      <c r="P42" s="268"/>
      <c r="Q42" s="268"/>
      <c r="R42" s="268"/>
      <c r="S42" s="268"/>
      <c r="T42" s="61"/>
      <c r="U42" s="8">
        <f aca="true" t="shared" si="9" ref="U42:U51">+B42</f>
        <v>29</v>
      </c>
      <c r="V42" s="99"/>
      <c r="X42" s="99"/>
      <c r="Y42" s="99"/>
      <c r="AA42" s="100"/>
      <c r="AB42" s="139"/>
      <c r="AC42" s="101"/>
      <c r="AD42" s="102"/>
      <c r="AE42" s="103"/>
      <c r="AF42" s="104"/>
      <c r="AG42" s="110"/>
      <c r="AI42" s="234" t="s">
        <v>150</v>
      </c>
      <c r="AJ42" s="234" t="s">
        <v>200</v>
      </c>
      <c r="AK42" s="234" t="s">
        <v>137</v>
      </c>
      <c r="AL42" s="234">
        <v>1</v>
      </c>
      <c r="AM42" s="121"/>
      <c r="AN42" s="234" t="s">
        <v>998</v>
      </c>
      <c r="AO42" s="234" t="s">
        <v>736</v>
      </c>
      <c r="AP42" s="234" t="s">
        <v>999</v>
      </c>
      <c r="AQ42" s="235" t="s">
        <v>813</v>
      </c>
      <c r="AR42" s="234"/>
      <c r="AS42" s="235"/>
      <c r="AT42" s="122"/>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DV42" s="1"/>
      <c r="DW42" s="1"/>
      <c r="DX42" s="1"/>
      <c r="DY42" s="1"/>
      <c r="DZ42" s="1"/>
      <c r="EA42" s="1"/>
      <c r="EB42" s="1"/>
      <c r="EC42" s="1"/>
    </row>
    <row r="43" spans="1:133" ht="15" customHeight="1">
      <c r="A43" s="2"/>
      <c r="B43" s="8">
        <f aca="true" t="shared" si="10" ref="B43:B51">+B42+1</f>
        <v>30</v>
      </c>
      <c r="C43" s="2"/>
      <c r="D43" s="2"/>
      <c r="E43" s="2"/>
      <c r="F43" s="2"/>
      <c r="G43" s="2"/>
      <c r="H43" s="2"/>
      <c r="I43" s="2"/>
      <c r="J43" s="2"/>
      <c r="K43" s="2"/>
      <c r="L43" s="2"/>
      <c r="M43" s="2"/>
      <c r="N43" s="267">
        <f>M13</f>
        <v>0</v>
      </c>
      <c r="O43" s="267"/>
      <c r="P43" s="267"/>
      <c r="Q43" s="267"/>
      <c r="R43" s="267"/>
      <c r="S43" s="226">
        <f>S13</f>
        <v>0</v>
      </c>
      <c r="T43" s="61"/>
      <c r="U43" s="8">
        <f t="shared" si="9"/>
        <v>30</v>
      </c>
      <c r="V43" s="99"/>
      <c r="W43" s="109"/>
      <c r="X43" s="99"/>
      <c r="Y43" s="99"/>
      <c r="AA43" s="100"/>
      <c r="AB43" s="139"/>
      <c r="AC43" s="101"/>
      <c r="AD43" s="102"/>
      <c r="AE43" s="103"/>
      <c r="AF43" s="104"/>
      <c r="AG43" s="110"/>
      <c r="AI43" s="234" t="s">
        <v>361</v>
      </c>
      <c r="AJ43" s="234" t="s">
        <v>200</v>
      </c>
      <c r="AK43" s="234" t="s">
        <v>130</v>
      </c>
      <c r="AL43" s="234">
        <v>1</v>
      </c>
      <c r="AM43" s="121"/>
      <c r="AN43" s="234" t="s">
        <v>20</v>
      </c>
      <c r="AO43" s="234" t="s">
        <v>736</v>
      </c>
      <c r="AP43" s="234" t="s">
        <v>20</v>
      </c>
      <c r="AQ43" s="235" t="s">
        <v>725</v>
      </c>
      <c r="AR43" s="234"/>
      <c r="AS43" s="235"/>
      <c r="AT43" s="122"/>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DV43" s="1"/>
      <c r="DW43" s="1"/>
      <c r="DX43" s="1"/>
      <c r="DY43" s="1"/>
      <c r="DZ43" s="1"/>
      <c r="EA43" s="1"/>
      <c r="EB43" s="1"/>
      <c r="EC43" s="1"/>
    </row>
    <row r="44" spans="1:133" ht="15" customHeight="1">
      <c r="A44" s="2"/>
      <c r="B44" s="8">
        <f t="shared" si="10"/>
        <v>31</v>
      </c>
      <c r="C44" s="2" t="s">
        <v>535</v>
      </c>
      <c r="D44" s="2"/>
      <c r="E44" s="2"/>
      <c r="F44" s="2"/>
      <c r="G44" s="2"/>
      <c r="H44" s="2"/>
      <c r="I44" s="2"/>
      <c r="J44" s="2"/>
      <c r="K44" s="2"/>
      <c r="L44" s="2"/>
      <c r="M44" s="2"/>
      <c r="N44" s="262" t="e">
        <f>IF($S$28="NO",0,(IF($R$30="(4) Insurance Not to Be Provided",0,(IF($M$16="YES",(IF($AB$28="YES",$AX$13*$AA$44,$AX$13*$AB$44)),0)))))</f>
        <v>#N/A</v>
      </c>
      <c r="O44" s="263"/>
      <c r="P44" s="263"/>
      <c r="Q44" s="263"/>
      <c r="R44" s="264"/>
      <c r="S44" s="244" t="e">
        <f>IF($S$28="NO",0,(IF($R$30="(4) Insurance Not to Be Provided",0,(IF($S$16="YES",(IF($AB$28="YES",$AX$13*$AD$44,$AX$13*$AE$44)),0)))))</f>
        <v>#N/A</v>
      </c>
      <c r="T44" s="62"/>
      <c r="U44" s="8">
        <f t="shared" si="9"/>
        <v>31</v>
      </c>
      <c r="V44" s="68" t="e">
        <f>V35</f>
        <v>#N/A</v>
      </c>
      <c r="X44" s="68" t="e">
        <f t="shared" si="6"/>
        <v>#N/A</v>
      </c>
      <c r="Y44" s="68" t="e">
        <f t="shared" si="7"/>
        <v>#N/A</v>
      </c>
      <c r="AA44" s="72" t="e">
        <f>IF($AB$28="YES",$AA$36,0)</f>
        <v>#DIV/0!</v>
      </c>
      <c r="AB44" s="74">
        <v>0.8</v>
      </c>
      <c r="AC44" s="75" t="e">
        <f>IF($AB$28="YES",V44*AA44,V44*AB44)</f>
        <v>#N/A</v>
      </c>
      <c r="AD44" s="78" t="e">
        <f t="shared" si="8"/>
        <v>#DIV/0!</v>
      </c>
      <c r="AE44" s="150">
        <f>IF(AB28="YES",0,1-AB44)</f>
        <v>0</v>
      </c>
      <c r="AF44" s="79" t="e">
        <f>IF($AB$28="YES",V44*AD44,V44*AE44)</f>
        <v>#N/A</v>
      </c>
      <c r="AG44" s="110"/>
      <c r="AI44" s="234" t="s">
        <v>400</v>
      </c>
      <c r="AJ44" s="234" t="s">
        <v>200</v>
      </c>
      <c r="AK44" s="234" t="s">
        <v>137</v>
      </c>
      <c r="AL44" s="234">
        <v>1</v>
      </c>
      <c r="AM44" s="121"/>
      <c r="AN44" s="234" t="s">
        <v>595</v>
      </c>
      <c r="AO44" s="234" t="s">
        <v>735</v>
      </c>
      <c r="AP44" s="234" t="s">
        <v>1000</v>
      </c>
      <c r="AQ44" s="235" t="s">
        <v>813</v>
      </c>
      <c r="AR44" s="234"/>
      <c r="AS44" s="235"/>
      <c r="AT44" s="122"/>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DV44" s="1"/>
      <c r="DW44" s="1"/>
      <c r="DX44" s="1"/>
      <c r="DY44" s="1"/>
      <c r="DZ44" s="1"/>
      <c r="EA44" s="1"/>
      <c r="EB44" s="1"/>
      <c r="EC44" s="1"/>
    </row>
    <row r="45" spans="1:133" ht="15" customHeight="1">
      <c r="A45" s="2"/>
      <c r="B45" s="8">
        <f t="shared" si="10"/>
        <v>32</v>
      </c>
      <c r="C45" s="2" t="s">
        <v>128</v>
      </c>
      <c r="D45" s="2"/>
      <c r="E45" s="2"/>
      <c r="F45" s="2"/>
      <c r="G45" s="2"/>
      <c r="H45" s="2"/>
      <c r="I45" s="2"/>
      <c r="J45" s="2"/>
      <c r="K45" s="2"/>
      <c r="L45" s="2"/>
      <c r="M45" s="2"/>
      <c r="N45" s="260">
        <f>IF($M$16="YES",X45,0)</f>
        <v>0</v>
      </c>
      <c r="O45" s="260"/>
      <c r="P45" s="260"/>
      <c r="Q45" s="260"/>
      <c r="R45" s="260"/>
      <c r="S45" s="68">
        <f>IF($S$16="Yes",Y45,0)</f>
        <v>0</v>
      </c>
      <c r="T45" s="62"/>
      <c r="U45" s="8">
        <f t="shared" si="9"/>
        <v>32</v>
      </c>
      <c r="V45" s="68" t="e">
        <f>IF($S$28="NO",0,(IF($S$25&gt;$AZ$21,$AZ$21*$BA$21,IF(+$S$10=1,$S$25*$BA$21,0))))</f>
        <v>#N/A</v>
      </c>
      <c r="X45" s="68" t="e">
        <f t="shared" si="6"/>
        <v>#N/A</v>
      </c>
      <c r="Y45" s="68" t="e">
        <f t="shared" si="7"/>
        <v>#N/A</v>
      </c>
      <c r="AA45" s="72" t="e">
        <f>IF($AB$28="YES",$AA$36,0)</f>
        <v>#DIV/0!</v>
      </c>
      <c r="AB45" s="74">
        <v>0.85</v>
      </c>
      <c r="AC45" s="75" t="e">
        <f>IF($AB$28="YES",V45*AA45,V45*AB45)</f>
        <v>#N/A</v>
      </c>
      <c r="AD45" s="78" t="e">
        <f t="shared" si="8"/>
        <v>#DIV/0!</v>
      </c>
      <c r="AE45" s="150">
        <f t="shared" si="5"/>
        <v>0.15000000000000002</v>
      </c>
      <c r="AF45" s="79" t="e">
        <f>IF($AB$28="YES",V45*AD45,V45*AE45)</f>
        <v>#N/A</v>
      </c>
      <c r="AG45" s="110"/>
      <c r="AI45" s="234" t="s">
        <v>742</v>
      </c>
      <c r="AJ45" s="234" t="s">
        <v>145</v>
      </c>
      <c r="AK45" s="234" t="s">
        <v>922</v>
      </c>
      <c r="AL45" s="234">
        <v>1</v>
      </c>
      <c r="AM45" s="121"/>
      <c r="AN45" s="234" t="s">
        <v>816</v>
      </c>
      <c r="AO45" s="234" t="s">
        <v>543</v>
      </c>
      <c r="AP45" s="234" t="s">
        <v>1001</v>
      </c>
      <c r="AQ45" s="235" t="s">
        <v>813</v>
      </c>
      <c r="AR45" s="234"/>
      <c r="AS45" s="235"/>
      <c r="AT45" s="122"/>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DV45" s="1"/>
      <c r="DW45" s="1"/>
      <c r="DX45" s="1"/>
      <c r="DY45" s="1"/>
      <c r="DZ45" s="1"/>
      <c r="EA45" s="1"/>
      <c r="EB45" s="1"/>
      <c r="EC45" s="1"/>
    </row>
    <row r="46" spans="1:133" ht="15" customHeight="1">
      <c r="A46" s="2"/>
      <c r="B46" s="8">
        <f t="shared" si="10"/>
        <v>33</v>
      </c>
      <c r="C46" s="2" t="s">
        <v>536</v>
      </c>
      <c r="D46" s="2"/>
      <c r="E46" s="2"/>
      <c r="F46" s="2"/>
      <c r="G46" s="2"/>
      <c r="H46" s="2"/>
      <c r="I46" s="2"/>
      <c r="J46" s="2"/>
      <c r="K46" s="2"/>
      <c r="L46" s="2"/>
      <c r="M46" s="2"/>
      <c r="N46" s="260">
        <f>IF($M$16="YES",X46,0)</f>
        <v>0</v>
      </c>
      <c r="O46" s="260"/>
      <c r="P46" s="260"/>
      <c r="Q46" s="260"/>
      <c r="R46" s="260"/>
      <c r="S46" s="68">
        <f>IF($S$16="Yes",Y46,0)</f>
        <v>0</v>
      </c>
      <c r="T46" s="62"/>
      <c r="U46" s="8">
        <f t="shared" si="9"/>
        <v>33</v>
      </c>
      <c r="V46" s="68" t="e">
        <f>IF($S$28="Yes",IF(+$S$10=1,$BA$22,0),0)</f>
        <v>#N/A</v>
      </c>
      <c r="X46" s="68" t="e">
        <f t="shared" si="6"/>
        <v>#N/A</v>
      </c>
      <c r="Y46" s="68" t="e">
        <f t="shared" si="7"/>
        <v>#N/A</v>
      </c>
      <c r="AA46" s="72" t="e">
        <f>IF($AB$28="YES",$AA$36,0)</f>
        <v>#DIV/0!</v>
      </c>
      <c r="AB46" s="74">
        <v>0.7</v>
      </c>
      <c r="AC46" s="75" t="e">
        <f>IF($AB$28="YES",V46*AA46,V46*AB46)</f>
        <v>#N/A</v>
      </c>
      <c r="AD46" s="78" t="e">
        <f t="shared" si="8"/>
        <v>#DIV/0!</v>
      </c>
      <c r="AE46" s="150">
        <f t="shared" si="5"/>
        <v>0.30000000000000004</v>
      </c>
      <c r="AF46" s="79" t="e">
        <f>IF($AB$28="YES",V46*AD46,V46*AE46)</f>
        <v>#N/A</v>
      </c>
      <c r="AG46" s="110"/>
      <c r="AI46" s="234" t="s">
        <v>718</v>
      </c>
      <c r="AJ46" s="234" t="s">
        <v>245</v>
      </c>
      <c r="AK46" s="234" t="s">
        <v>130</v>
      </c>
      <c r="AL46" s="234">
        <v>1</v>
      </c>
      <c r="AM46" s="121"/>
      <c r="AN46" s="234" t="s">
        <v>338</v>
      </c>
      <c r="AO46" s="234" t="s">
        <v>735</v>
      </c>
      <c r="AP46" s="234" t="s">
        <v>1002</v>
      </c>
      <c r="AQ46" s="235" t="s">
        <v>813</v>
      </c>
      <c r="AR46" s="234"/>
      <c r="AS46" s="235"/>
      <c r="AT46" s="122"/>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DV46" s="1"/>
      <c r="DW46" s="1"/>
      <c r="DX46" s="1"/>
      <c r="DY46" s="1"/>
      <c r="DZ46" s="1"/>
      <c r="EA46" s="1"/>
      <c r="EB46" s="1"/>
      <c r="EC46" s="1"/>
    </row>
    <row r="47" spans="1:133" ht="15" customHeight="1">
      <c r="A47" s="2"/>
      <c r="B47" s="8">
        <f t="shared" si="10"/>
        <v>34</v>
      </c>
      <c r="C47" s="2" t="s">
        <v>537</v>
      </c>
      <c r="D47" s="2"/>
      <c r="E47" s="2"/>
      <c r="F47" s="2"/>
      <c r="G47" s="2"/>
      <c r="H47" s="2"/>
      <c r="I47" s="2"/>
      <c r="J47" s="2"/>
      <c r="K47" s="2"/>
      <c r="L47" s="2"/>
      <c r="M47" s="2"/>
      <c r="N47" s="260">
        <f>IF($M$16="YES",X47,0)</f>
        <v>0</v>
      </c>
      <c r="O47" s="260"/>
      <c r="P47" s="260"/>
      <c r="Q47" s="260"/>
      <c r="R47" s="260"/>
      <c r="S47" s="68">
        <f>IF($S$16="Yes",Y47,0)</f>
        <v>0</v>
      </c>
      <c r="T47" s="62"/>
      <c r="U47" s="8">
        <f t="shared" si="9"/>
        <v>34</v>
      </c>
      <c r="V47" s="68" t="e">
        <f>IF($S$28="Yes",IF(+$S$10=1,$S$25*$BA$23,0),0)</f>
        <v>#N/A</v>
      </c>
      <c r="X47" s="68" t="e">
        <f t="shared" si="6"/>
        <v>#N/A</v>
      </c>
      <c r="Y47" s="68" t="e">
        <f t="shared" si="7"/>
        <v>#N/A</v>
      </c>
      <c r="AA47" s="72" t="e">
        <f>IF($AB$28="YES",$AA$36,0)</f>
        <v>#DIV/0!</v>
      </c>
      <c r="AB47" s="74">
        <v>0.8</v>
      </c>
      <c r="AC47" s="75" t="e">
        <f>IF($AB$28="YES",V47*AA47,V47*AB47)</f>
        <v>#N/A</v>
      </c>
      <c r="AD47" s="78" t="e">
        <f t="shared" si="8"/>
        <v>#DIV/0!</v>
      </c>
      <c r="AE47" s="150">
        <f>1-AB47</f>
        <v>0.19999999999999996</v>
      </c>
      <c r="AF47" s="79" t="e">
        <f>IF($AB$28="YES",V47*AD47,V47*AE47)</f>
        <v>#N/A</v>
      </c>
      <c r="AG47" s="110"/>
      <c r="AI47" s="234" t="s">
        <v>923</v>
      </c>
      <c r="AJ47" s="234" t="s">
        <v>168</v>
      </c>
      <c r="AK47" s="234" t="s">
        <v>137</v>
      </c>
      <c r="AL47" s="234">
        <v>0.25</v>
      </c>
      <c r="AM47" s="121"/>
      <c r="AN47" s="234" t="s">
        <v>579</v>
      </c>
      <c r="AO47" s="234" t="s">
        <v>737</v>
      </c>
      <c r="AP47" s="234" t="s">
        <v>1003</v>
      </c>
      <c r="AQ47" s="235" t="s">
        <v>813</v>
      </c>
      <c r="AR47" s="234"/>
      <c r="AS47" s="235"/>
      <c r="AT47" s="122"/>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DV47" s="1"/>
      <c r="DW47" s="1"/>
      <c r="DX47" s="1"/>
      <c r="DY47" s="1"/>
      <c r="DZ47" s="1"/>
      <c r="EA47" s="1"/>
      <c r="EB47" s="1"/>
      <c r="EC47" s="1"/>
    </row>
    <row r="48" spans="1:133" ht="15" customHeight="1">
      <c r="A48" s="2"/>
      <c r="B48" s="8">
        <f t="shared" si="10"/>
        <v>35</v>
      </c>
      <c r="C48" s="261" t="s">
        <v>917</v>
      </c>
      <c r="D48" s="249"/>
      <c r="E48" s="249"/>
      <c r="F48" s="249"/>
      <c r="G48" s="249"/>
      <c r="H48" s="249"/>
      <c r="I48" s="249"/>
      <c r="J48" s="249"/>
      <c r="K48" s="249"/>
      <c r="L48" s="249"/>
      <c r="M48" s="250"/>
      <c r="N48" s="260">
        <f>IF($M$16="YES",(IF(X48&gt;AX13,AX13,X48)),0)</f>
        <v>0</v>
      </c>
      <c r="O48" s="260"/>
      <c r="P48" s="260"/>
      <c r="Q48" s="260"/>
      <c r="R48" s="260"/>
      <c r="S48" s="106">
        <f>IF($S$16="Yes",Y48,0)</f>
        <v>0</v>
      </c>
      <c r="T48" s="62"/>
      <c r="U48" s="8">
        <f t="shared" si="9"/>
        <v>35</v>
      </c>
      <c r="V48" s="106">
        <f>IF(LEFT($S$9,1)="L",0,(IF(LEFT($S$9,1)="R",0,IF(+$S$10&lt;1,$S$25*$BA$24,0))))</f>
        <v>0</v>
      </c>
      <c r="W48" s="140"/>
      <c r="X48" s="106" t="e">
        <f t="shared" si="6"/>
        <v>#DIV/0!</v>
      </c>
      <c r="Y48" s="106" t="e">
        <f t="shared" si="7"/>
        <v>#DIV/0!</v>
      </c>
      <c r="AA48" s="72" t="e">
        <f>IF($AB$28="YES",$AA$36,0)</f>
        <v>#DIV/0!</v>
      </c>
      <c r="AB48" s="74">
        <v>0.8</v>
      </c>
      <c r="AC48" s="75" t="e">
        <f>IF($AB$28="YES",V48*AA48,V48*AB48)</f>
        <v>#DIV/0!</v>
      </c>
      <c r="AD48" s="78" t="e">
        <f t="shared" si="8"/>
        <v>#DIV/0!</v>
      </c>
      <c r="AE48" s="150">
        <f>1-AB48</f>
        <v>0.19999999999999996</v>
      </c>
      <c r="AF48" s="79" t="e">
        <f>IF($AB$28="YES",V48*AD48,V48*AE48)</f>
        <v>#DIV/0!</v>
      </c>
      <c r="AG48" s="110"/>
      <c r="AI48" s="234" t="s">
        <v>287</v>
      </c>
      <c r="AJ48" s="234" t="s">
        <v>245</v>
      </c>
      <c r="AK48" s="234" t="s">
        <v>130</v>
      </c>
      <c r="AL48" s="234">
        <v>1</v>
      </c>
      <c r="AM48" s="121"/>
      <c r="AN48" s="234" t="s">
        <v>610</v>
      </c>
      <c r="AO48" s="234" t="s">
        <v>545</v>
      </c>
      <c r="AP48" s="234" t="s">
        <v>1004</v>
      </c>
      <c r="AQ48" s="235" t="s">
        <v>813</v>
      </c>
      <c r="AR48" s="234"/>
      <c r="AS48" s="235"/>
      <c r="AT48" s="122"/>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DV48" s="1"/>
      <c r="DW48" s="1"/>
      <c r="DX48" s="1"/>
      <c r="DY48" s="1"/>
      <c r="DZ48" s="1"/>
      <c r="EA48" s="1"/>
      <c r="EB48" s="1"/>
      <c r="EC48" s="1"/>
    </row>
    <row r="49" spans="1:133" ht="15" customHeight="1">
      <c r="A49" s="2"/>
      <c r="B49" s="8">
        <f t="shared" si="10"/>
        <v>36</v>
      </c>
      <c r="C49" s="107"/>
      <c r="D49" s="257" t="s">
        <v>824</v>
      </c>
      <c r="E49" s="257"/>
      <c r="F49" s="257"/>
      <c r="G49" s="257"/>
      <c r="H49" s="257"/>
      <c r="I49" s="257"/>
      <c r="J49" s="257"/>
      <c r="K49" s="257"/>
      <c r="L49" s="257"/>
      <c r="M49" s="258"/>
      <c r="N49" s="262" t="e">
        <f>SUM(N44:R48)</f>
        <v>#N/A</v>
      </c>
      <c r="O49" s="263"/>
      <c r="P49" s="263"/>
      <c r="Q49" s="263"/>
      <c r="R49" s="264"/>
      <c r="S49" s="106" t="e">
        <f>SUM(S44:S48)</f>
        <v>#N/A</v>
      </c>
      <c r="T49" s="62"/>
      <c r="U49" s="8">
        <f t="shared" si="9"/>
        <v>36</v>
      </c>
      <c r="V49" s="108"/>
      <c r="W49" s="141"/>
      <c r="X49" s="108"/>
      <c r="Y49" s="108"/>
      <c r="Z49" s="109"/>
      <c r="AA49" s="100"/>
      <c r="AB49" s="139"/>
      <c r="AC49" s="101"/>
      <c r="AD49" s="102"/>
      <c r="AE49" s="103"/>
      <c r="AF49" s="104"/>
      <c r="AG49" s="110"/>
      <c r="AI49" s="234" t="s">
        <v>514</v>
      </c>
      <c r="AJ49" s="234" t="s">
        <v>200</v>
      </c>
      <c r="AK49" s="234" t="s">
        <v>137</v>
      </c>
      <c r="AL49" s="234">
        <v>1</v>
      </c>
      <c r="AM49" s="121"/>
      <c r="AN49" s="234" t="s">
        <v>682</v>
      </c>
      <c r="AO49" s="234" t="s">
        <v>545</v>
      </c>
      <c r="AP49" s="234" t="s">
        <v>1005</v>
      </c>
      <c r="AQ49" s="235" t="s">
        <v>813</v>
      </c>
      <c r="AR49" s="234"/>
      <c r="AS49" s="235"/>
      <c r="AT49" s="122"/>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DV49" s="1"/>
      <c r="DW49" s="1"/>
      <c r="DX49" s="1"/>
      <c r="DY49" s="1"/>
      <c r="DZ49" s="1"/>
      <c r="EA49" s="1"/>
      <c r="EB49" s="1"/>
      <c r="EC49" s="1"/>
    </row>
    <row r="50" spans="1:133" ht="15" customHeight="1">
      <c r="A50" s="2"/>
      <c r="B50" s="8">
        <f t="shared" si="10"/>
        <v>37</v>
      </c>
      <c r="C50" s="2" t="s">
        <v>561</v>
      </c>
      <c r="D50" s="2"/>
      <c r="E50" s="2"/>
      <c r="F50" s="2"/>
      <c r="G50" s="2"/>
      <c r="H50" s="2"/>
      <c r="I50" s="2"/>
      <c r="J50" s="2"/>
      <c r="K50" s="2"/>
      <c r="L50" s="2"/>
      <c r="M50" s="2"/>
      <c r="N50" s="2"/>
      <c r="O50" s="2"/>
      <c r="P50" s="2"/>
      <c r="Q50" s="2"/>
      <c r="R50" s="2"/>
      <c r="S50" s="31"/>
      <c r="T50" s="31"/>
      <c r="U50" s="8">
        <f t="shared" si="9"/>
        <v>37</v>
      </c>
      <c r="V50" s="145" t="e">
        <f>SUM(V39:V48)</f>
        <v>#N/A</v>
      </c>
      <c r="W50" s="142"/>
      <c r="X50" s="145" t="e">
        <f t="shared" si="6"/>
        <v>#DIV/0!</v>
      </c>
      <c r="Y50" s="145" t="e">
        <f t="shared" si="7"/>
        <v>#DIV/0!</v>
      </c>
      <c r="AA50" s="49"/>
      <c r="AB50" s="49"/>
      <c r="AC50" s="76" t="e">
        <f>SUM(AC39:AC48)</f>
        <v>#DIV/0!</v>
      </c>
      <c r="AD50" s="49"/>
      <c r="AE50" s="49"/>
      <c r="AF50" s="76" t="e">
        <f>SUM(AF39:AF48)</f>
        <v>#DIV/0!</v>
      </c>
      <c r="AG50" s="110"/>
      <c r="AI50" s="234" t="s">
        <v>331</v>
      </c>
      <c r="AJ50" s="234" t="s">
        <v>320</v>
      </c>
      <c r="AK50" s="234" t="s">
        <v>137</v>
      </c>
      <c r="AL50" s="234">
        <v>1</v>
      </c>
      <c r="AM50" s="121"/>
      <c r="AN50" s="234" t="s">
        <v>21</v>
      </c>
      <c r="AO50" s="234" t="s">
        <v>545</v>
      </c>
      <c r="AP50" s="234" t="s">
        <v>21</v>
      </c>
      <c r="AQ50" s="235" t="s">
        <v>813</v>
      </c>
      <c r="AR50" s="234"/>
      <c r="AS50" s="235"/>
      <c r="AT50" s="122"/>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DV50" s="1"/>
      <c r="DW50" s="1"/>
      <c r="DX50" s="1"/>
      <c r="DY50" s="1"/>
      <c r="DZ50" s="1"/>
      <c r="EA50" s="1"/>
      <c r="EB50" s="1"/>
      <c r="EC50" s="1"/>
    </row>
    <row r="51" spans="1:133" ht="15" customHeight="1">
      <c r="A51" s="2"/>
      <c r="B51" s="8">
        <f t="shared" si="10"/>
        <v>38</v>
      </c>
      <c r="C51" s="2" t="s">
        <v>826</v>
      </c>
      <c r="D51" s="2"/>
      <c r="E51" s="2"/>
      <c r="F51" s="2"/>
      <c r="G51" s="2"/>
      <c r="H51" s="2"/>
      <c r="I51" s="2"/>
      <c r="J51" s="2"/>
      <c r="K51" s="2"/>
      <c r="L51" s="2"/>
      <c r="M51" s="2"/>
      <c r="N51" s="2"/>
      <c r="O51" s="2"/>
      <c r="P51" s="2"/>
      <c r="Q51" s="2"/>
      <c r="R51" s="2"/>
      <c r="S51" s="31"/>
      <c r="T51" s="31"/>
      <c r="U51" s="8">
        <f t="shared" si="9"/>
        <v>38</v>
      </c>
      <c r="V51" s="145" t="e">
        <f>V50-(N49+S49)</f>
        <v>#N/A</v>
      </c>
      <c r="X51" s="145" t="e">
        <f>X50-N49</f>
        <v>#DIV/0!</v>
      </c>
      <c r="Y51" s="145" t="e">
        <f>Y50-S49</f>
        <v>#DIV/0!</v>
      </c>
      <c r="AG51" s="110"/>
      <c r="AI51" s="234" t="s">
        <v>743</v>
      </c>
      <c r="AJ51" s="234" t="s">
        <v>145</v>
      </c>
      <c r="AK51" s="234" t="s">
        <v>734</v>
      </c>
      <c r="AL51" s="234">
        <v>1</v>
      </c>
      <c r="AM51" s="121"/>
      <c r="AN51" s="234" t="s">
        <v>22</v>
      </c>
      <c r="AO51" s="234" t="s">
        <v>544</v>
      </c>
      <c r="AP51" s="234" t="s">
        <v>22</v>
      </c>
      <c r="AQ51" s="235" t="s">
        <v>725</v>
      </c>
      <c r="AR51" s="234"/>
      <c r="AS51" s="235"/>
      <c r="AT51" s="122"/>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DV51" s="1"/>
      <c r="DW51" s="1"/>
      <c r="DX51" s="1"/>
      <c r="DY51" s="1"/>
      <c r="DZ51" s="1"/>
      <c r="EA51" s="1"/>
      <c r="EB51" s="1"/>
      <c r="EC51" s="1"/>
    </row>
    <row r="52" spans="1:133" ht="15" customHeight="1">
      <c r="A52" s="2"/>
      <c r="AA52" s="50"/>
      <c r="AB52" s="51"/>
      <c r="AC52" s="52"/>
      <c r="AD52" s="53"/>
      <c r="AE52" s="51"/>
      <c r="AF52" s="52"/>
      <c r="AG52" s="110"/>
      <c r="AI52" s="234" t="s">
        <v>442</v>
      </c>
      <c r="AJ52" s="234" t="s">
        <v>200</v>
      </c>
      <c r="AK52" s="234" t="s">
        <v>137</v>
      </c>
      <c r="AL52" s="234">
        <v>1</v>
      </c>
      <c r="AM52" s="121"/>
      <c r="AN52" s="234" t="s">
        <v>23</v>
      </c>
      <c r="AO52" s="234" t="s">
        <v>544</v>
      </c>
      <c r="AP52" s="234" t="s">
        <v>23</v>
      </c>
      <c r="AQ52" s="235" t="s">
        <v>813</v>
      </c>
      <c r="AR52" s="234"/>
      <c r="AS52" s="235"/>
      <c r="AT52" s="122"/>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DV52" s="1"/>
      <c r="DW52" s="1"/>
      <c r="DX52" s="1"/>
      <c r="DY52" s="1"/>
      <c r="DZ52" s="1"/>
      <c r="EA52" s="1"/>
      <c r="EB52" s="1"/>
      <c r="EC52" s="1"/>
    </row>
    <row r="53" spans="1:133" ht="15" customHeight="1">
      <c r="A53" s="2"/>
      <c r="B53" s="7" t="s">
        <v>538</v>
      </c>
      <c r="C53" s="7"/>
      <c r="D53" s="7"/>
      <c r="E53" s="7"/>
      <c r="F53" s="7"/>
      <c r="G53" s="7"/>
      <c r="H53" s="7"/>
      <c r="I53" s="7"/>
      <c r="J53" s="7"/>
      <c r="K53" s="7"/>
      <c r="L53" s="7"/>
      <c r="M53" s="7"/>
      <c r="N53" s="7"/>
      <c r="O53" s="7"/>
      <c r="P53" s="7"/>
      <c r="Q53" s="7"/>
      <c r="R53" s="7"/>
      <c r="S53" s="7"/>
      <c r="T53" s="7"/>
      <c r="U53" s="7"/>
      <c r="V53" s="7"/>
      <c r="AG53" s="110"/>
      <c r="AI53" s="234" t="s">
        <v>464</v>
      </c>
      <c r="AJ53" s="234" t="s">
        <v>200</v>
      </c>
      <c r="AK53" s="234" t="s">
        <v>137</v>
      </c>
      <c r="AL53" s="234">
        <v>1</v>
      </c>
      <c r="AM53" s="121"/>
      <c r="AN53" s="234" t="s">
        <v>24</v>
      </c>
      <c r="AO53" s="234" t="s">
        <v>544</v>
      </c>
      <c r="AP53" s="234" t="s">
        <v>24</v>
      </c>
      <c r="AQ53" s="235" t="s">
        <v>725</v>
      </c>
      <c r="AR53" s="234"/>
      <c r="AS53" s="235"/>
      <c r="AT53" s="122"/>
      <c r="AW53" s="143"/>
      <c r="AX53" s="143"/>
      <c r="AY53" s="143"/>
      <c r="AZ53" s="143"/>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DV53" s="1"/>
      <c r="DW53" s="1"/>
      <c r="DX53" s="1"/>
      <c r="DY53" s="1"/>
      <c r="DZ53" s="1"/>
      <c r="EA53" s="1"/>
      <c r="EB53" s="1"/>
      <c r="EC53" s="1"/>
    </row>
    <row r="54" spans="1:133" s="143" customFormat="1" ht="15" customHeight="1">
      <c r="A54" s="2"/>
      <c r="C54" s="2"/>
      <c r="D54" s="2"/>
      <c r="E54" s="2"/>
      <c r="F54" s="2"/>
      <c r="G54" s="2"/>
      <c r="H54" s="2"/>
      <c r="I54" s="2"/>
      <c r="J54" s="26"/>
      <c r="K54" s="123"/>
      <c r="L54" s="123"/>
      <c r="M54" s="123"/>
      <c r="N54" s="123"/>
      <c r="O54" s="123"/>
      <c r="P54" s="123"/>
      <c r="Q54" s="123"/>
      <c r="R54" s="123"/>
      <c r="S54" s="123"/>
      <c r="T54" s="123"/>
      <c r="V54" s="123"/>
      <c r="W54" s="1"/>
      <c r="X54" s="1"/>
      <c r="Y54" s="1"/>
      <c r="Z54" s="1"/>
      <c r="AA54" s="1"/>
      <c r="AB54" s="1"/>
      <c r="AC54" s="1"/>
      <c r="AD54" s="1"/>
      <c r="AE54" s="1"/>
      <c r="AF54" s="1"/>
      <c r="AG54" s="110"/>
      <c r="AI54" s="234" t="s">
        <v>513</v>
      </c>
      <c r="AJ54" s="234" t="s">
        <v>200</v>
      </c>
      <c r="AK54" s="234" t="s">
        <v>137</v>
      </c>
      <c r="AL54" s="234">
        <v>1</v>
      </c>
      <c r="AM54" s="121"/>
      <c r="AN54" s="234" t="s">
        <v>25</v>
      </c>
      <c r="AO54" s="234" t="s">
        <v>735</v>
      </c>
      <c r="AP54" s="234" t="s">
        <v>25</v>
      </c>
      <c r="AQ54" s="235" t="s">
        <v>813</v>
      </c>
      <c r="AR54" s="234"/>
      <c r="AS54" s="235"/>
      <c r="AT54" s="122"/>
      <c r="AW54" s="111"/>
      <c r="AX54" s="111"/>
      <c r="AY54" s="111"/>
      <c r="AZ54" s="111"/>
      <c r="BC54" s="113"/>
      <c r="BD54" s="111"/>
      <c r="BE54" s="113"/>
      <c r="BF54" s="11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DV54" s="1"/>
      <c r="DW54" s="1"/>
      <c r="DX54" s="1"/>
      <c r="DY54" s="1"/>
      <c r="DZ54" s="1"/>
      <c r="EA54" s="1"/>
      <c r="EB54" s="1"/>
      <c r="EC54" s="1"/>
    </row>
    <row r="55" spans="1:133" ht="15" customHeight="1">
      <c r="A55" s="2"/>
      <c r="B55" s="9" t="s">
        <v>539</v>
      </c>
      <c r="C55" s="2"/>
      <c r="D55" s="2"/>
      <c r="E55" s="25"/>
      <c r="F55" s="25"/>
      <c r="G55" s="25"/>
      <c r="H55" s="25"/>
      <c r="I55" s="25"/>
      <c r="J55" s="25"/>
      <c r="K55" s="32"/>
      <c r="L55" s="32"/>
      <c r="M55" s="32"/>
      <c r="N55" s="32"/>
      <c r="O55" s="32"/>
      <c r="P55" s="32"/>
      <c r="Q55" s="32"/>
      <c r="R55" s="32"/>
      <c r="S55" s="32"/>
      <c r="T55" s="32"/>
      <c r="U55" s="153"/>
      <c r="V55" s="154"/>
      <c r="X55" s="155" t="s">
        <v>830</v>
      </c>
      <c r="Y55" s="32"/>
      <c r="AG55" s="110"/>
      <c r="AI55" s="234" t="s">
        <v>448</v>
      </c>
      <c r="AJ55" s="234" t="s">
        <v>200</v>
      </c>
      <c r="AK55" s="234" t="s">
        <v>137</v>
      </c>
      <c r="AL55" s="234">
        <v>1</v>
      </c>
      <c r="AM55" s="121"/>
      <c r="AN55" s="234" t="s">
        <v>603</v>
      </c>
      <c r="AO55" s="234" t="s">
        <v>735</v>
      </c>
      <c r="AP55" s="234" t="s">
        <v>1006</v>
      </c>
      <c r="AQ55" s="235" t="s">
        <v>813</v>
      </c>
      <c r="AR55" s="234"/>
      <c r="AS55" s="235"/>
      <c r="AT55" s="122"/>
      <c r="BF55" s="143"/>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DV55" s="1"/>
      <c r="DW55" s="1"/>
      <c r="DX55" s="1"/>
      <c r="DY55" s="1"/>
      <c r="DZ55" s="1"/>
      <c r="EA55" s="1"/>
      <c r="EB55" s="1"/>
      <c r="EC55" s="1"/>
    </row>
    <row r="56" spans="1:133" ht="15" customHeight="1">
      <c r="A56" s="2"/>
      <c r="B56" s="9"/>
      <c r="C56" s="2"/>
      <c r="D56" s="2"/>
      <c r="E56" s="26"/>
      <c r="F56" s="26"/>
      <c r="G56" s="26"/>
      <c r="H56" s="26"/>
      <c r="I56" s="26"/>
      <c r="J56" s="26"/>
      <c r="K56" s="123"/>
      <c r="L56" s="123"/>
      <c r="M56" s="123"/>
      <c r="N56" s="123"/>
      <c r="O56" s="123"/>
      <c r="P56" s="123"/>
      <c r="Q56" s="123"/>
      <c r="R56" s="123"/>
      <c r="S56" s="123"/>
      <c r="T56" s="123"/>
      <c r="X56" s="155"/>
      <c r="Y56" s="123"/>
      <c r="AG56" s="110"/>
      <c r="AI56" s="234" t="s">
        <v>745</v>
      </c>
      <c r="AJ56" s="234" t="s">
        <v>200</v>
      </c>
      <c r="AK56" s="234" t="s">
        <v>130</v>
      </c>
      <c r="AL56" s="234">
        <v>0.75</v>
      </c>
      <c r="AM56" s="121"/>
      <c r="AN56" s="234" t="s">
        <v>575</v>
      </c>
      <c r="AO56" s="234" t="s">
        <v>737</v>
      </c>
      <c r="AP56" s="234" t="s">
        <v>1007</v>
      </c>
      <c r="AQ56" s="235" t="s">
        <v>813</v>
      </c>
      <c r="AR56" s="234"/>
      <c r="AS56" s="235"/>
      <c r="AT56" s="122"/>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DV56" s="1"/>
      <c r="DW56" s="1"/>
      <c r="DX56" s="1"/>
      <c r="DY56" s="1"/>
      <c r="DZ56" s="1"/>
      <c r="EA56" s="1"/>
      <c r="EB56" s="1"/>
      <c r="EC56" s="1"/>
    </row>
    <row r="57" spans="1:133" ht="15" customHeight="1">
      <c r="A57" s="2"/>
      <c r="B57" s="9" t="s">
        <v>710</v>
      </c>
      <c r="C57" s="2"/>
      <c r="D57" s="2"/>
      <c r="E57" s="2"/>
      <c r="F57" s="2"/>
      <c r="G57" s="2"/>
      <c r="H57" s="2"/>
      <c r="I57" s="2"/>
      <c r="J57" s="25">
        <f>M13</f>
        <v>0</v>
      </c>
      <c r="K57" s="32"/>
      <c r="L57" s="32"/>
      <c r="M57" s="32"/>
      <c r="N57" s="32"/>
      <c r="O57" s="32"/>
      <c r="P57" s="32"/>
      <c r="Q57" s="32"/>
      <c r="R57" s="32"/>
      <c r="S57" s="32"/>
      <c r="T57" s="32"/>
      <c r="U57" s="153"/>
      <c r="V57" s="154"/>
      <c r="X57" s="155" t="s">
        <v>830</v>
      </c>
      <c r="Y57" s="32"/>
      <c r="AG57" s="110"/>
      <c r="AI57" s="234" t="s">
        <v>459</v>
      </c>
      <c r="AJ57" s="234" t="s">
        <v>200</v>
      </c>
      <c r="AK57" s="234" t="s">
        <v>137</v>
      </c>
      <c r="AL57" s="234">
        <v>1</v>
      </c>
      <c r="AM57" s="121"/>
      <c r="AN57" s="234" t="s">
        <v>635</v>
      </c>
      <c r="AO57" s="234" t="s">
        <v>542</v>
      </c>
      <c r="AP57" s="234" t="s">
        <v>1008</v>
      </c>
      <c r="AQ57" s="235" t="s">
        <v>813</v>
      </c>
      <c r="AR57" s="234"/>
      <c r="AS57" s="235"/>
      <c r="AT57" s="122"/>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DV57" s="1"/>
      <c r="DW57" s="1"/>
      <c r="DX57" s="1"/>
      <c r="DY57" s="1"/>
      <c r="DZ57" s="1"/>
      <c r="EA57" s="1"/>
      <c r="EB57" s="1"/>
      <c r="EC57" s="1"/>
    </row>
    <row r="58" spans="1:133" ht="15" customHeight="1">
      <c r="A58" s="2"/>
      <c r="B58" s="9"/>
      <c r="C58" s="2"/>
      <c r="D58" s="2"/>
      <c r="E58" s="2"/>
      <c r="F58" s="2"/>
      <c r="G58" s="2"/>
      <c r="H58" s="2"/>
      <c r="I58" s="2"/>
      <c r="J58" s="26"/>
      <c r="K58" s="123"/>
      <c r="L58" s="123"/>
      <c r="M58" s="123"/>
      <c r="N58" s="123"/>
      <c r="O58" s="123"/>
      <c r="P58" s="123"/>
      <c r="Q58" s="123"/>
      <c r="R58" s="123"/>
      <c r="S58" s="123"/>
      <c r="T58" s="123"/>
      <c r="U58" s="123"/>
      <c r="V58" s="123"/>
      <c r="AG58" s="110"/>
      <c r="AI58" s="234" t="s">
        <v>204</v>
      </c>
      <c r="AJ58" s="234" t="s">
        <v>168</v>
      </c>
      <c r="AK58" s="234" t="s">
        <v>137</v>
      </c>
      <c r="AL58" s="234">
        <v>0.5</v>
      </c>
      <c r="AM58" s="121"/>
      <c r="AN58" s="234" t="s">
        <v>666</v>
      </c>
      <c r="AO58" s="234" t="s">
        <v>735</v>
      </c>
      <c r="AP58" s="234" t="s">
        <v>1009</v>
      </c>
      <c r="AQ58" s="235" t="s">
        <v>813</v>
      </c>
      <c r="AR58" s="234"/>
      <c r="AS58" s="235"/>
      <c r="AT58" s="122"/>
      <c r="BC58" s="166"/>
      <c r="BD58" s="143"/>
      <c r="BE58" s="166"/>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DV58" s="1"/>
      <c r="DW58" s="1"/>
      <c r="DX58" s="1"/>
      <c r="DY58" s="1"/>
      <c r="DZ58" s="1"/>
      <c r="EA58" s="1"/>
      <c r="EB58" s="1"/>
      <c r="EC58" s="1"/>
    </row>
    <row r="59" spans="1:133" ht="15" customHeight="1">
      <c r="A59" s="2"/>
      <c r="B59" s="9" t="s">
        <v>710</v>
      </c>
      <c r="C59" s="2"/>
      <c r="D59" s="2"/>
      <c r="E59" s="2"/>
      <c r="F59" s="2"/>
      <c r="G59" s="2"/>
      <c r="H59" s="2"/>
      <c r="I59" s="2"/>
      <c r="J59" s="25">
        <f>+Y37</f>
        <v>0</v>
      </c>
      <c r="K59" s="32"/>
      <c r="L59" s="32"/>
      <c r="M59" s="32"/>
      <c r="N59" s="32"/>
      <c r="O59" s="32"/>
      <c r="P59" s="32"/>
      <c r="Q59" s="32"/>
      <c r="R59" s="32"/>
      <c r="S59" s="32"/>
      <c r="T59" s="32"/>
      <c r="U59" s="32"/>
      <c r="V59" s="32"/>
      <c r="X59" s="155" t="s">
        <v>830</v>
      </c>
      <c r="Y59" s="32"/>
      <c r="AG59" s="110"/>
      <c r="AI59" s="234" t="s">
        <v>179</v>
      </c>
      <c r="AJ59" s="234" t="s">
        <v>168</v>
      </c>
      <c r="AK59" s="234" t="s">
        <v>130</v>
      </c>
      <c r="AL59" s="234">
        <v>0.25</v>
      </c>
      <c r="AM59" s="121"/>
      <c r="AN59" s="234" t="s">
        <v>588</v>
      </c>
      <c r="AO59" s="234" t="s">
        <v>735</v>
      </c>
      <c r="AP59" s="234" t="s">
        <v>1010</v>
      </c>
      <c r="AQ59" s="235" t="s">
        <v>813</v>
      </c>
      <c r="AR59" s="234"/>
      <c r="AS59" s="235"/>
      <c r="AT59" s="122"/>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DV59" s="1"/>
      <c r="DW59" s="1"/>
      <c r="DX59" s="1"/>
      <c r="DY59" s="1"/>
      <c r="DZ59" s="1"/>
      <c r="EA59" s="1"/>
      <c r="EB59" s="1"/>
      <c r="EC59" s="1"/>
    </row>
    <row r="60" spans="1:133" ht="15" customHeight="1">
      <c r="A60" s="2"/>
      <c r="B60" s="9"/>
      <c r="C60" s="2"/>
      <c r="D60" s="2"/>
      <c r="E60" s="2"/>
      <c r="F60" s="2"/>
      <c r="G60" s="2"/>
      <c r="H60" s="2"/>
      <c r="I60" s="2"/>
      <c r="J60" s="26"/>
      <c r="K60" s="123"/>
      <c r="L60" s="123"/>
      <c r="M60" s="123"/>
      <c r="N60" s="123"/>
      <c r="O60" s="123"/>
      <c r="P60" s="123"/>
      <c r="Q60" s="123"/>
      <c r="R60" s="123"/>
      <c r="S60" s="123"/>
      <c r="T60" s="123"/>
      <c r="U60" s="123"/>
      <c r="V60" s="123"/>
      <c r="AG60" s="110"/>
      <c r="AI60" s="234" t="s">
        <v>478</v>
      </c>
      <c r="AJ60" s="234" t="s">
        <v>200</v>
      </c>
      <c r="AK60" s="234" t="s">
        <v>137</v>
      </c>
      <c r="AL60" s="234">
        <v>1</v>
      </c>
      <c r="AM60" s="121"/>
      <c r="AN60" s="234" t="s">
        <v>542</v>
      </c>
      <c r="AO60" s="234" t="s">
        <v>542</v>
      </c>
      <c r="AP60" s="234" t="s">
        <v>542</v>
      </c>
      <c r="AQ60" s="235" t="s">
        <v>813</v>
      </c>
      <c r="AR60" s="234"/>
      <c r="AS60" s="235"/>
      <c r="AT60" s="122"/>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DV60" s="1"/>
      <c r="DW60" s="1"/>
      <c r="DX60" s="1"/>
      <c r="DY60" s="1"/>
      <c r="DZ60" s="1"/>
      <c r="EA60" s="1"/>
      <c r="EB60" s="1"/>
      <c r="EC60" s="1"/>
    </row>
    <row r="61" spans="1:133" ht="15" customHeight="1">
      <c r="A61" s="2"/>
      <c r="B61" s="9" t="s">
        <v>540</v>
      </c>
      <c r="C61" s="2"/>
      <c r="D61" s="2"/>
      <c r="E61" s="2"/>
      <c r="F61" s="2"/>
      <c r="G61" s="25"/>
      <c r="H61" s="25"/>
      <c r="I61" s="25"/>
      <c r="J61" s="25"/>
      <c r="K61" s="32"/>
      <c r="L61" s="32"/>
      <c r="M61" s="32"/>
      <c r="N61" s="32"/>
      <c r="O61" s="32"/>
      <c r="P61" s="32"/>
      <c r="Q61" s="32"/>
      <c r="R61" s="32"/>
      <c r="S61" s="32"/>
      <c r="T61" s="32"/>
      <c r="U61" s="32"/>
      <c r="V61" s="32"/>
      <c r="X61" s="155" t="s">
        <v>830</v>
      </c>
      <c r="Y61" s="32"/>
      <c r="AG61" s="110"/>
      <c r="AI61" s="234" t="s">
        <v>419</v>
      </c>
      <c r="AJ61" s="234" t="s">
        <v>200</v>
      </c>
      <c r="AK61" s="234" t="s">
        <v>137</v>
      </c>
      <c r="AL61" s="234">
        <v>1</v>
      </c>
      <c r="AM61" s="121"/>
      <c r="AN61" s="234" t="s">
        <v>1011</v>
      </c>
      <c r="AO61" s="234" t="s">
        <v>735</v>
      </c>
      <c r="AP61" s="234" t="s">
        <v>1012</v>
      </c>
      <c r="AQ61" s="235" t="s">
        <v>813</v>
      </c>
      <c r="AR61" s="234" t="s">
        <v>32</v>
      </c>
      <c r="AS61" s="235" t="s">
        <v>813</v>
      </c>
      <c r="AT61" s="122"/>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DV61" s="1"/>
      <c r="DW61" s="1"/>
      <c r="DX61" s="1"/>
      <c r="DY61" s="1"/>
      <c r="DZ61" s="1"/>
      <c r="EA61" s="1"/>
      <c r="EB61" s="1"/>
      <c r="EC61" s="1"/>
    </row>
    <row r="62" spans="1:133" ht="15" customHeight="1">
      <c r="A62" s="2"/>
      <c r="B62" s="9"/>
      <c r="C62" s="2"/>
      <c r="D62" s="2"/>
      <c r="E62" s="2"/>
      <c r="F62" s="2"/>
      <c r="G62" s="2"/>
      <c r="H62" s="2"/>
      <c r="I62" s="2"/>
      <c r="J62" s="26"/>
      <c r="K62" s="123"/>
      <c r="L62" s="123"/>
      <c r="M62" s="123"/>
      <c r="N62" s="123"/>
      <c r="O62" s="123"/>
      <c r="P62" s="123"/>
      <c r="Q62" s="123"/>
      <c r="R62" s="123"/>
      <c r="S62" s="123"/>
      <c r="T62" s="123"/>
      <c r="U62" s="123"/>
      <c r="V62" s="123"/>
      <c r="AG62" s="110"/>
      <c r="AI62" s="234" t="s">
        <v>358</v>
      </c>
      <c r="AJ62" s="234" t="s">
        <v>200</v>
      </c>
      <c r="AK62" s="234" t="s">
        <v>137</v>
      </c>
      <c r="AL62" s="234">
        <v>1</v>
      </c>
      <c r="AM62" s="121"/>
      <c r="AN62" s="234" t="s">
        <v>590</v>
      </c>
      <c r="AO62" s="234" t="s">
        <v>735</v>
      </c>
      <c r="AP62" s="234" t="s">
        <v>1013</v>
      </c>
      <c r="AQ62" s="235" t="s">
        <v>813</v>
      </c>
      <c r="AR62" s="234"/>
      <c r="AS62" s="235"/>
      <c r="AT62" s="122"/>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DV62" s="1"/>
      <c r="DW62" s="1"/>
      <c r="DX62" s="1"/>
      <c r="DY62" s="1"/>
      <c r="DZ62" s="1"/>
      <c r="EA62" s="1"/>
      <c r="EB62" s="1"/>
      <c r="EC62" s="1"/>
    </row>
    <row r="63" spans="1:133" ht="15" customHeight="1">
      <c r="A63" s="2"/>
      <c r="B63" s="256" t="s">
        <v>541</v>
      </c>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AG63" s="110"/>
      <c r="AI63" s="234" t="s">
        <v>924</v>
      </c>
      <c r="AJ63" s="234" t="s">
        <v>154</v>
      </c>
      <c r="AK63" s="234" t="s">
        <v>137</v>
      </c>
      <c r="AL63" s="234">
        <v>0.5</v>
      </c>
      <c r="AM63" s="121"/>
      <c r="AN63" s="234" t="s">
        <v>871</v>
      </c>
      <c r="AO63" s="234" t="s">
        <v>736</v>
      </c>
      <c r="AP63" s="234" t="s">
        <v>871</v>
      </c>
      <c r="AQ63" s="235" t="s">
        <v>813</v>
      </c>
      <c r="AR63" s="234"/>
      <c r="AS63" s="235"/>
      <c r="AT63" s="122"/>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DV63" s="1"/>
      <c r="DW63" s="1"/>
      <c r="DX63" s="1"/>
      <c r="DY63" s="1"/>
      <c r="DZ63" s="1"/>
      <c r="EA63" s="1"/>
      <c r="EB63" s="1"/>
      <c r="EC63" s="1"/>
    </row>
    <row r="64" spans="1:133" ht="15" customHeight="1">
      <c r="A64" s="2"/>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AG64" s="110"/>
      <c r="AI64" s="234" t="s">
        <v>337</v>
      </c>
      <c r="AJ64" s="234" t="s">
        <v>200</v>
      </c>
      <c r="AK64" s="234" t="s">
        <v>137</v>
      </c>
      <c r="AL64" s="234">
        <v>1</v>
      </c>
      <c r="AM64" s="121"/>
      <c r="AN64" s="234" t="s">
        <v>872</v>
      </c>
      <c r="AO64" s="234" t="s">
        <v>736</v>
      </c>
      <c r="AP64" s="234" t="s">
        <v>872</v>
      </c>
      <c r="AQ64" s="235" t="s">
        <v>725</v>
      </c>
      <c r="AR64" s="234"/>
      <c r="AS64" s="235"/>
      <c r="AT64" s="122"/>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DV64" s="1"/>
      <c r="DW64" s="1"/>
      <c r="DX64" s="1"/>
      <c r="DY64" s="1"/>
      <c r="DZ64" s="1"/>
      <c r="EA64" s="1"/>
      <c r="EB64" s="1"/>
      <c r="EC64" s="1"/>
    </row>
    <row r="65" spans="1:133" ht="15" customHeight="1">
      <c r="A65" s="2"/>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AG65" s="110"/>
      <c r="AI65" s="234" t="s">
        <v>334</v>
      </c>
      <c r="AJ65" s="234" t="s">
        <v>200</v>
      </c>
      <c r="AK65" s="234" t="s">
        <v>137</v>
      </c>
      <c r="AL65" s="234">
        <v>1</v>
      </c>
      <c r="AM65" s="121"/>
      <c r="AN65" s="234" t="s">
        <v>873</v>
      </c>
      <c r="AO65" s="234" t="s">
        <v>736</v>
      </c>
      <c r="AP65" s="234" t="s">
        <v>1014</v>
      </c>
      <c r="AQ65" s="235" t="s">
        <v>813</v>
      </c>
      <c r="AR65" s="234"/>
      <c r="AS65" s="235"/>
      <c r="AT65" s="122"/>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DV65" s="1"/>
      <c r="DW65" s="1"/>
      <c r="DX65" s="1"/>
      <c r="DY65" s="1"/>
      <c r="DZ65" s="1"/>
      <c r="EA65" s="1"/>
      <c r="EB65" s="1"/>
      <c r="EC65" s="1"/>
    </row>
    <row r="66" spans="1:133" ht="15" customHeight="1">
      <c r="A66" s="2"/>
      <c r="AG66" s="110"/>
      <c r="AI66" s="234" t="s">
        <v>226</v>
      </c>
      <c r="AJ66" s="234" t="s">
        <v>176</v>
      </c>
      <c r="AK66" s="234" t="s">
        <v>137</v>
      </c>
      <c r="AL66" s="234">
        <v>0.5</v>
      </c>
      <c r="AM66" s="121"/>
      <c r="AN66" s="234" t="s">
        <v>874</v>
      </c>
      <c r="AO66" s="234" t="s">
        <v>736</v>
      </c>
      <c r="AP66" s="234" t="s">
        <v>874</v>
      </c>
      <c r="AQ66" s="235" t="s">
        <v>813</v>
      </c>
      <c r="AR66" s="234"/>
      <c r="AS66" s="235"/>
      <c r="AT66" s="122"/>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DV66" s="1"/>
      <c r="DW66" s="1"/>
      <c r="DX66" s="1"/>
      <c r="DY66" s="1"/>
      <c r="DZ66" s="1"/>
      <c r="EA66" s="1"/>
      <c r="EB66" s="1"/>
      <c r="EC66" s="1"/>
    </row>
    <row r="67" spans="1:103" ht="15" customHeight="1">
      <c r="A67" s="2"/>
      <c r="B67" s="28" t="s">
        <v>703</v>
      </c>
      <c r="C67" s="255" t="s">
        <v>829</v>
      </c>
      <c r="D67" s="255"/>
      <c r="E67" s="255"/>
      <c r="F67" s="37"/>
      <c r="G67" s="269" t="s">
        <v>916</v>
      </c>
      <c r="H67" s="270"/>
      <c r="I67" s="271"/>
      <c r="J67" s="38"/>
      <c r="K67" s="143"/>
      <c r="L67" s="278" t="s">
        <v>702</v>
      </c>
      <c r="M67" s="279"/>
      <c r="N67" s="280"/>
      <c r="O67" s="227" t="s">
        <v>704</v>
      </c>
      <c r="P67" s="36"/>
      <c r="Q67" s="140"/>
      <c r="R67" s="140"/>
      <c r="S67" s="284" t="s">
        <v>704</v>
      </c>
      <c r="T67" s="152"/>
      <c r="U67" s="39"/>
      <c r="V67" s="2"/>
      <c r="AG67" s="110"/>
      <c r="AI67" s="234" t="s">
        <v>925</v>
      </c>
      <c r="AJ67" s="234" t="s">
        <v>198</v>
      </c>
      <c r="AK67" s="234" t="s">
        <v>749</v>
      </c>
      <c r="AL67" s="234">
        <v>1</v>
      </c>
      <c r="AM67" s="121"/>
      <c r="AN67" s="234" t="s">
        <v>880</v>
      </c>
      <c r="AO67" s="234" t="s">
        <v>736</v>
      </c>
      <c r="AP67" s="234" t="s">
        <v>880</v>
      </c>
      <c r="AQ67" s="235" t="s">
        <v>813</v>
      </c>
      <c r="AR67" s="234"/>
      <c r="AS67" s="235"/>
      <c r="AT67" s="122"/>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row>
    <row r="68" spans="1:103" ht="15" customHeight="1">
      <c r="A68" s="2"/>
      <c r="C68" s="255"/>
      <c r="D68" s="255"/>
      <c r="E68" s="255"/>
      <c r="G68" s="272"/>
      <c r="H68" s="273"/>
      <c r="I68" s="274"/>
      <c r="L68" s="281"/>
      <c r="M68" s="282"/>
      <c r="N68" s="283"/>
      <c r="S68" s="285"/>
      <c r="AG68" s="110"/>
      <c r="AI68" s="234" t="s">
        <v>926</v>
      </c>
      <c r="AJ68" s="234" t="s">
        <v>145</v>
      </c>
      <c r="AK68" s="234" t="s">
        <v>734</v>
      </c>
      <c r="AL68" s="234">
        <v>1</v>
      </c>
      <c r="AM68" s="121"/>
      <c r="AN68" s="234" t="s">
        <v>875</v>
      </c>
      <c r="AO68" s="234" t="s">
        <v>736</v>
      </c>
      <c r="AP68" s="234" t="s">
        <v>875</v>
      </c>
      <c r="AQ68" s="235" t="s">
        <v>725</v>
      </c>
      <c r="AR68" s="234"/>
      <c r="AS68" s="235"/>
      <c r="AT68" s="122"/>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row>
    <row r="69" spans="1:103" ht="15" customHeight="1">
      <c r="A69" s="2"/>
      <c r="G69" s="275"/>
      <c r="H69" s="276"/>
      <c r="I69" s="277"/>
      <c r="AG69" s="110"/>
      <c r="AI69" s="234" t="s">
        <v>146</v>
      </c>
      <c r="AJ69" s="234" t="s">
        <v>132</v>
      </c>
      <c r="AK69" s="234" t="s">
        <v>133</v>
      </c>
      <c r="AL69" s="234">
        <v>0.25</v>
      </c>
      <c r="AM69" s="121"/>
      <c r="AN69" s="234" t="s">
        <v>876</v>
      </c>
      <c r="AO69" s="234" t="s">
        <v>736</v>
      </c>
      <c r="AP69" s="234" t="s">
        <v>876</v>
      </c>
      <c r="AQ69" s="235" t="s">
        <v>813</v>
      </c>
      <c r="AR69" s="234"/>
      <c r="AS69" s="235"/>
      <c r="AT69" s="122"/>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row>
    <row r="70" spans="2:103" ht="15" customHeight="1">
      <c r="B70" s="9"/>
      <c r="C70" s="2"/>
      <c r="D70" s="2"/>
      <c r="E70" s="2"/>
      <c r="F70" s="2"/>
      <c r="G70" s="2"/>
      <c r="H70" s="2"/>
      <c r="I70" s="2"/>
      <c r="J70" s="2"/>
      <c r="K70" s="2"/>
      <c r="L70" s="2"/>
      <c r="M70" s="2"/>
      <c r="N70" s="26"/>
      <c r="O70" s="26"/>
      <c r="P70" s="26"/>
      <c r="Q70" s="26"/>
      <c r="R70" s="26"/>
      <c r="S70" s="26"/>
      <c r="T70" s="26"/>
      <c r="U70" s="1"/>
      <c r="V70" s="26"/>
      <c r="AG70" s="110"/>
      <c r="AI70" s="234" t="s">
        <v>258</v>
      </c>
      <c r="AJ70" s="234" t="s">
        <v>168</v>
      </c>
      <c r="AK70" s="234" t="s">
        <v>137</v>
      </c>
      <c r="AL70" s="234">
        <v>0.75</v>
      </c>
      <c r="AM70" s="121"/>
      <c r="AN70" s="234" t="s">
        <v>877</v>
      </c>
      <c r="AO70" s="234" t="s">
        <v>736</v>
      </c>
      <c r="AP70" s="234" t="s">
        <v>1015</v>
      </c>
      <c r="AQ70" s="235" t="s">
        <v>813</v>
      </c>
      <c r="AR70" s="234"/>
      <c r="AS70" s="235"/>
      <c r="AT70" s="122"/>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row>
    <row r="71" spans="33:103" ht="15" customHeight="1">
      <c r="AG71" s="110"/>
      <c r="AI71" s="234" t="s">
        <v>388</v>
      </c>
      <c r="AJ71" s="234" t="s">
        <v>200</v>
      </c>
      <c r="AK71" s="234" t="s">
        <v>137</v>
      </c>
      <c r="AL71" s="234">
        <v>1</v>
      </c>
      <c r="AM71" s="121"/>
      <c r="AN71" s="234" t="s">
        <v>878</v>
      </c>
      <c r="AO71" s="234" t="s">
        <v>736</v>
      </c>
      <c r="AP71" s="234" t="s">
        <v>878</v>
      </c>
      <c r="AQ71" s="235" t="s">
        <v>813</v>
      </c>
      <c r="AR71" s="234"/>
      <c r="AS71" s="235"/>
      <c r="AT71" s="122"/>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row>
    <row r="72" spans="33:103" ht="15" customHeight="1">
      <c r="AG72" s="110"/>
      <c r="AI72" s="234" t="s">
        <v>195</v>
      </c>
      <c r="AJ72" s="234" t="s">
        <v>245</v>
      </c>
      <c r="AK72" s="234" t="s">
        <v>137</v>
      </c>
      <c r="AL72" s="234">
        <v>1</v>
      </c>
      <c r="AM72" s="121"/>
      <c r="AN72" s="234" t="s">
        <v>1016</v>
      </c>
      <c r="AO72" s="234" t="s">
        <v>736</v>
      </c>
      <c r="AP72" s="234" t="s">
        <v>1017</v>
      </c>
      <c r="AQ72" s="235" t="s">
        <v>813</v>
      </c>
      <c r="AR72" s="234"/>
      <c r="AS72" s="235"/>
      <c r="AT72" s="122"/>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row>
    <row r="73" spans="33:103" ht="15" customHeight="1">
      <c r="AG73" s="110"/>
      <c r="AI73" s="234" t="s">
        <v>140</v>
      </c>
      <c r="AJ73" s="234" t="s">
        <v>138</v>
      </c>
      <c r="AK73" s="234" t="s">
        <v>734</v>
      </c>
      <c r="AL73" s="234">
        <v>1</v>
      </c>
      <c r="AM73" s="121"/>
      <c r="AN73" s="234" t="s">
        <v>879</v>
      </c>
      <c r="AO73" s="234" t="s">
        <v>736</v>
      </c>
      <c r="AP73" s="234" t="s">
        <v>879</v>
      </c>
      <c r="AQ73" s="235" t="s">
        <v>813</v>
      </c>
      <c r="AR73" s="234"/>
      <c r="AS73" s="235"/>
      <c r="AT73" s="122"/>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row>
    <row r="74" spans="33:103" ht="15" customHeight="1">
      <c r="AG74" s="110"/>
      <c r="AI74" s="234" t="s">
        <v>927</v>
      </c>
      <c r="AJ74" s="234" t="s">
        <v>245</v>
      </c>
      <c r="AK74" s="234" t="s">
        <v>130</v>
      </c>
      <c r="AL74" s="234">
        <v>1</v>
      </c>
      <c r="AM74" s="121"/>
      <c r="AN74" s="234" t="s">
        <v>611</v>
      </c>
      <c r="AO74" s="234" t="s">
        <v>543</v>
      </c>
      <c r="AP74" s="234" t="s">
        <v>1018</v>
      </c>
      <c r="AQ74" s="235" t="s">
        <v>813</v>
      </c>
      <c r="AR74" s="234"/>
      <c r="AS74" s="235"/>
      <c r="AT74" s="122"/>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row>
    <row r="75" spans="33:103" ht="15" customHeight="1">
      <c r="AG75" s="110"/>
      <c r="AI75" s="234" t="s">
        <v>183</v>
      </c>
      <c r="AJ75" s="234" t="s">
        <v>168</v>
      </c>
      <c r="AK75" s="234" t="s">
        <v>137</v>
      </c>
      <c r="AL75" s="234">
        <v>0.25</v>
      </c>
      <c r="AM75" s="121"/>
      <c r="AN75" s="234" t="s">
        <v>26</v>
      </c>
      <c r="AO75" s="234" t="s">
        <v>542</v>
      </c>
      <c r="AP75" s="234" t="s">
        <v>26</v>
      </c>
      <c r="AQ75" s="235" t="s">
        <v>813</v>
      </c>
      <c r="AR75" s="234"/>
      <c r="AS75" s="235"/>
      <c r="AT75" s="122"/>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row>
    <row r="76" spans="33:103" ht="15" customHeight="1">
      <c r="AG76" s="110"/>
      <c r="AI76" s="234" t="s">
        <v>313</v>
      </c>
      <c r="AJ76" s="234" t="s">
        <v>245</v>
      </c>
      <c r="AK76" s="234" t="s">
        <v>137</v>
      </c>
      <c r="AL76" s="234">
        <v>1</v>
      </c>
      <c r="AM76" s="121"/>
      <c r="AN76" s="234" t="s">
        <v>881</v>
      </c>
      <c r="AO76" s="234" t="s">
        <v>735</v>
      </c>
      <c r="AP76" s="234" t="s">
        <v>881</v>
      </c>
      <c r="AQ76" s="235" t="s">
        <v>813</v>
      </c>
      <c r="AR76" s="234"/>
      <c r="AS76" s="235"/>
      <c r="AT76" s="122"/>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row>
    <row r="77" spans="33:103" ht="15" customHeight="1">
      <c r="AG77" s="110"/>
      <c r="AI77" s="234" t="s">
        <v>217</v>
      </c>
      <c r="AJ77" s="234" t="s">
        <v>168</v>
      </c>
      <c r="AK77" s="234" t="s">
        <v>137</v>
      </c>
      <c r="AL77" s="234">
        <v>0.5</v>
      </c>
      <c r="AM77" s="121"/>
      <c r="AN77" s="234" t="s">
        <v>882</v>
      </c>
      <c r="AO77" s="234" t="s">
        <v>542</v>
      </c>
      <c r="AP77" s="234" t="s">
        <v>882</v>
      </c>
      <c r="AQ77" s="235" t="s">
        <v>813</v>
      </c>
      <c r="AR77" s="234"/>
      <c r="AS77" s="235"/>
      <c r="AT77" s="122"/>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row>
    <row r="78" spans="33:103" ht="15" customHeight="1">
      <c r="AG78" s="110"/>
      <c r="AI78" s="234" t="s">
        <v>178</v>
      </c>
      <c r="AJ78" s="234" t="s">
        <v>168</v>
      </c>
      <c r="AK78" s="234" t="s">
        <v>137</v>
      </c>
      <c r="AL78" s="234">
        <v>0.25</v>
      </c>
      <c r="AM78" s="121"/>
      <c r="AN78" s="234" t="s">
        <v>646</v>
      </c>
      <c r="AO78" s="234" t="s">
        <v>737</v>
      </c>
      <c r="AP78" s="234" t="s">
        <v>1019</v>
      </c>
      <c r="AQ78" s="235" t="s">
        <v>813</v>
      </c>
      <c r="AR78" s="234"/>
      <c r="AS78" s="235"/>
      <c r="AT78" s="122"/>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row>
    <row r="79" spans="33:103" ht="15" customHeight="1">
      <c r="AG79" s="110"/>
      <c r="AI79" s="234" t="s">
        <v>746</v>
      </c>
      <c r="AJ79" s="234" t="s">
        <v>245</v>
      </c>
      <c r="AK79" s="234" t="s">
        <v>137</v>
      </c>
      <c r="AL79" s="234">
        <v>1</v>
      </c>
      <c r="AM79" s="121"/>
      <c r="AN79" s="234" t="s">
        <v>253</v>
      </c>
      <c r="AO79" s="234" t="s">
        <v>545</v>
      </c>
      <c r="AP79" s="234" t="s">
        <v>28</v>
      </c>
      <c r="AQ79" s="235" t="s">
        <v>813</v>
      </c>
      <c r="AR79" s="234" t="s">
        <v>1020</v>
      </c>
      <c r="AS79" s="235" t="s">
        <v>813</v>
      </c>
      <c r="AT79" s="122"/>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row>
    <row r="80" spans="33:103" ht="15" customHeight="1">
      <c r="AG80" s="110"/>
      <c r="AI80" s="234" t="s">
        <v>501</v>
      </c>
      <c r="AJ80" s="234" t="s">
        <v>200</v>
      </c>
      <c r="AK80" s="234" t="s">
        <v>137</v>
      </c>
      <c r="AL80" s="234">
        <v>1</v>
      </c>
      <c r="AM80" s="121"/>
      <c r="AN80" s="234" t="s">
        <v>736</v>
      </c>
      <c r="AO80" s="234" t="s">
        <v>736</v>
      </c>
      <c r="AP80" s="234" t="s">
        <v>736</v>
      </c>
      <c r="AQ80" s="235" t="s">
        <v>813</v>
      </c>
      <c r="AR80" s="234"/>
      <c r="AS80" s="235"/>
      <c r="AT80" s="122"/>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row>
    <row r="81" spans="33:103" ht="15" customHeight="1">
      <c r="AG81" s="110"/>
      <c r="AI81" s="234" t="s">
        <v>928</v>
      </c>
      <c r="AJ81" s="234" t="s">
        <v>138</v>
      </c>
      <c r="AK81" s="234" t="s">
        <v>734</v>
      </c>
      <c r="AL81" s="234">
        <v>1</v>
      </c>
      <c r="AM81" s="121"/>
      <c r="AN81" s="234" t="s">
        <v>29</v>
      </c>
      <c r="AO81" s="234" t="s">
        <v>543</v>
      </c>
      <c r="AP81" s="234" t="s">
        <v>29</v>
      </c>
      <c r="AQ81" s="235" t="s">
        <v>813</v>
      </c>
      <c r="AR81" s="234"/>
      <c r="AS81" s="235"/>
      <c r="AT81" s="122"/>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row>
    <row r="82" spans="33:103" ht="15" customHeight="1">
      <c r="AG82" s="110"/>
      <c r="AI82" s="234" t="s">
        <v>308</v>
      </c>
      <c r="AJ82" s="234" t="s">
        <v>335</v>
      </c>
      <c r="AK82" s="234" t="s">
        <v>137</v>
      </c>
      <c r="AL82" s="234">
        <v>1</v>
      </c>
      <c r="AM82" s="121"/>
      <c r="AN82" s="234" t="s">
        <v>30</v>
      </c>
      <c r="AO82" s="234" t="s">
        <v>543</v>
      </c>
      <c r="AP82" s="234" t="s">
        <v>30</v>
      </c>
      <c r="AQ82" s="235" t="s">
        <v>813</v>
      </c>
      <c r="AR82" s="234"/>
      <c r="AS82" s="235"/>
      <c r="AT82" s="122"/>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row>
    <row r="83" spans="33:103" ht="15" customHeight="1">
      <c r="AG83" s="110"/>
      <c r="AI83" s="234" t="s">
        <v>433</v>
      </c>
      <c r="AJ83" s="234" t="s">
        <v>200</v>
      </c>
      <c r="AK83" s="234" t="s">
        <v>130</v>
      </c>
      <c r="AL83" s="234">
        <v>1</v>
      </c>
      <c r="AM83" s="121"/>
      <c r="AN83" s="234" t="s">
        <v>31</v>
      </c>
      <c r="AO83" s="234" t="s">
        <v>735</v>
      </c>
      <c r="AP83" s="234" t="s">
        <v>31</v>
      </c>
      <c r="AQ83" s="235" t="s">
        <v>813</v>
      </c>
      <c r="AR83" s="234"/>
      <c r="AS83" s="235"/>
      <c r="AT83" s="122"/>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row>
    <row r="84" spans="33:103" ht="15" customHeight="1">
      <c r="AG84" s="110"/>
      <c r="AI84" s="234" t="s">
        <v>326</v>
      </c>
      <c r="AJ84" s="234" t="s">
        <v>320</v>
      </c>
      <c r="AK84" s="234" t="s">
        <v>137</v>
      </c>
      <c r="AL84" s="234">
        <v>1</v>
      </c>
      <c r="AM84" s="121"/>
      <c r="AN84" s="234" t="s">
        <v>648</v>
      </c>
      <c r="AO84" s="234" t="s">
        <v>737</v>
      </c>
      <c r="AP84" s="234" t="s">
        <v>1021</v>
      </c>
      <c r="AQ84" s="235" t="s">
        <v>813</v>
      </c>
      <c r="AR84" s="234"/>
      <c r="AS84" s="235"/>
      <c r="AT84" s="122"/>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row>
    <row r="85" spans="33:103" ht="15" customHeight="1">
      <c r="AG85" s="110"/>
      <c r="AI85" s="234" t="s">
        <v>516</v>
      </c>
      <c r="AJ85" s="234" t="s">
        <v>200</v>
      </c>
      <c r="AK85" s="234" t="s">
        <v>137</v>
      </c>
      <c r="AL85" s="234">
        <v>1</v>
      </c>
      <c r="AM85" s="121"/>
      <c r="AN85" s="234" t="s">
        <v>1022</v>
      </c>
      <c r="AO85" s="234" t="s">
        <v>542</v>
      </c>
      <c r="AP85" s="234" t="s">
        <v>1022</v>
      </c>
      <c r="AQ85" s="235" t="s">
        <v>813</v>
      </c>
      <c r="AR85" s="234"/>
      <c r="AS85" s="235"/>
      <c r="AT85" s="122"/>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row>
    <row r="86" spans="33:103" ht="15" customHeight="1">
      <c r="AG86" s="110"/>
      <c r="AI86" s="234" t="s">
        <v>207</v>
      </c>
      <c r="AJ86" s="234" t="s">
        <v>245</v>
      </c>
      <c r="AK86" s="234" t="s">
        <v>137</v>
      </c>
      <c r="AL86" s="234">
        <v>1</v>
      </c>
      <c r="AM86" s="121"/>
      <c r="AN86" s="234" t="s">
        <v>543</v>
      </c>
      <c r="AO86" s="234" t="s">
        <v>543</v>
      </c>
      <c r="AP86" s="234" t="s">
        <v>543</v>
      </c>
      <c r="AQ86" s="235" t="s">
        <v>813</v>
      </c>
      <c r="AR86" s="234"/>
      <c r="AS86" s="235"/>
      <c r="AT86" s="122"/>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row>
    <row r="87" spans="33:103" ht="15" customHeight="1">
      <c r="AG87" s="110"/>
      <c r="AI87" s="234" t="s">
        <v>499</v>
      </c>
      <c r="AJ87" s="234" t="s">
        <v>198</v>
      </c>
      <c r="AK87" s="234" t="s">
        <v>137</v>
      </c>
      <c r="AL87" s="234">
        <v>1</v>
      </c>
      <c r="AM87" s="121"/>
      <c r="AN87" s="234" t="s">
        <v>883</v>
      </c>
      <c r="AO87" s="234" t="s">
        <v>735</v>
      </c>
      <c r="AP87" s="234" t="s">
        <v>883</v>
      </c>
      <c r="AQ87" s="235" t="s">
        <v>725</v>
      </c>
      <c r="AR87" s="234"/>
      <c r="AS87" s="235"/>
      <c r="AT87" s="122"/>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row>
    <row r="88" spans="33:103" ht="15" customHeight="1">
      <c r="AG88" s="110"/>
      <c r="AI88" s="234" t="s">
        <v>221</v>
      </c>
      <c r="AJ88" s="234" t="s">
        <v>168</v>
      </c>
      <c r="AK88" s="234" t="s">
        <v>137</v>
      </c>
      <c r="AL88" s="234">
        <v>0.5</v>
      </c>
      <c r="AM88" s="121"/>
      <c r="AN88" s="234" t="s">
        <v>410</v>
      </c>
      <c r="AO88" s="234" t="s">
        <v>543</v>
      </c>
      <c r="AP88" s="234" t="s">
        <v>1023</v>
      </c>
      <c r="AQ88" s="235" t="s">
        <v>813</v>
      </c>
      <c r="AR88" s="234" t="s">
        <v>94</v>
      </c>
      <c r="AS88" s="235" t="s">
        <v>813</v>
      </c>
      <c r="AT88" s="122"/>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row>
    <row r="89" spans="33:103" ht="15" customHeight="1">
      <c r="AG89" s="110"/>
      <c r="AI89" s="234" t="s">
        <v>380</v>
      </c>
      <c r="AJ89" s="234" t="s">
        <v>235</v>
      </c>
      <c r="AK89" s="234" t="s">
        <v>137</v>
      </c>
      <c r="AL89" s="234">
        <v>1</v>
      </c>
      <c r="AM89" s="121"/>
      <c r="AN89" s="234" t="s">
        <v>386</v>
      </c>
      <c r="AO89" s="234" t="s">
        <v>545</v>
      </c>
      <c r="AP89" s="234" t="s">
        <v>1024</v>
      </c>
      <c r="AQ89" s="235" t="s">
        <v>725</v>
      </c>
      <c r="AR89" s="234"/>
      <c r="AS89" s="235"/>
      <c r="AT89" s="122"/>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row>
    <row r="90" spans="33:103" ht="15" customHeight="1">
      <c r="AG90" s="110"/>
      <c r="AI90" s="234" t="s">
        <v>280</v>
      </c>
      <c r="AJ90" s="234" t="s">
        <v>245</v>
      </c>
      <c r="AK90" s="234" t="s">
        <v>137</v>
      </c>
      <c r="AL90" s="234">
        <v>1</v>
      </c>
      <c r="AM90" s="121"/>
      <c r="AN90" s="234" t="s">
        <v>615</v>
      </c>
      <c r="AO90" s="234" t="s">
        <v>545</v>
      </c>
      <c r="AP90" s="234" t="s">
        <v>1025</v>
      </c>
      <c r="AQ90" s="235" t="s">
        <v>813</v>
      </c>
      <c r="AR90" s="234"/>
      <c r="AS90" s="235"/>
      <c r="AT90" s="122"/>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row>
    <row r="91" spans="33:103" ht="15" customHeight="1">
      <c r="AG91" s="110"/>
      <c r="AI91" s="234" t="s">
        <v>324</v>
      </c>
      <c r="AJ91" s="234" t="s">
        <v>320</v>
      </c>
      <c r="AK91" s="234" t="s">
        <v>137</v>
      </c>
      <c r="AL91" s="234">
        <v>1</v>
      </c>
      <c r="AM91" s="121"/>
      <c r="AN91" s="234" t="s">
        <v>600</v>
      </c>
      <c r="AO91" s="234" t="s">
        <v>737</v>
      </c>
      <c r="AP91" s="234" t="s">
        <v>1026</v>
      </c>
      <c r="AQ91" s="235" t="s">
        <v>813</v>
      </c>
      <c r="AR91" s="234"/>
      <c r="AS91" s="235"/>
      <c r="AT91" s="122"/>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row>
    <row r="92" spans="33:103" ht="15" customHeight="1">
      <c r="AG92" s="110"/>
      <c r="AI92" s="234" t="s">
        <v>186</v>
      </c>
      <c r="AJ92" s="234" t="s">
        <v>168</v>
      </c>
      <c r="AK92" s="234" t="s">
        <v>137</v>
      </c>
      <c r="AL92" s="234">
        <v>0.5</v>
      </c>
      <c r="AM92" s="121"/>
      <c r="AN92" s="234" t="s">
        <v>34</v>
      </c>
      <c r="AO92" s="234" t="s">
        <v>543</v>
      </c>
      <c r="AP92" s="234" t="s">
        <v>34</v>
      </c>
      <c r="AQ92" s="235" t="s">
        <v>813</v>
      </c>
      <c r="AR92" s="234"/>
      <c r="AS92" s="235"/>
      <c r="AT92" s="122"/>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row>
    <row r="93" spans="33:103" ht="15" customHeight="1">
      <c r="AG93" s="110"/>
      <c r="AI93" s="234" t="s">
        <v>307</v>
      </c>
      <c r="AJ93" s="234" t="s">
        <v>245</v>
      </c>
      <c r="AK93" s="234" t="s">
        <v>137</v>
      </c>
      <c r="AL93" s="234">
        <v>1</v>
      </c>
      <c r="AM93" s="121"/>
      <c r="AN93" s="234" t="s">
        <v>884</v>
      </c>
      <c r="AO93" s="234" t="s">
        <v>737</v>
      </c>
      <c r="AP93" s="234" t="s">
        <v>1027</v>
      </c>
      <c r="AQ93" s="235" t="s">
        <v>813</v>
      </c>
      <c r="AR93" s="234"/>
      <c r="AS93" s="235"/>
      <c r="AT93" s="122"/>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row>
    <row r="94" spans="33:103" ht="15" customHeight="1">
      <c r="AG94" s="110"/>
      <c r="AI94" s="234" t="s">
        <v>325</v>
      </c>
      <c r="AJ94" s="234" t="s">
        <v>320</v>
      </c>
      <c r="AK94" s="234" t="s">
        <v>137</v>
      </c>
      <c r="AL94" s="234">
        <v>1</v>
      </c>
      <c r="AM94" s="121"/>
      <c r="AN94" s="234" t="s">
        <v>35</v>
      </c>
      <c r="AO94" s="234" t="s">
        <v>737</v>
      </c>
      <c r="AP94" s="234" t="s">
        <v>35</v>
      </c>
      <c r="AQ94" s="235" t="s">
        <v>725</v>
      </c>
      <c r="AR94" s="234"/>
      <c r="AS94" s="235"/>
      <c r="AT94" s="122"/>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row>
    <row r="95" spans="33:103" ht="15" customHeight="1">
      <c r="AG95" s="110"/>
      <c r="AI95" s="234" t="s">
        <v>341</v>
      </c>
      <c r="AJ95" s="234" t="s">
        <v>200</v>
      </c>
      <c r="AK95" s="234" t="s">
        <v>137</v>
      </c>
      <c r="AL95" s="234">
        <v>1</v>
      </c>
      <c r="AM95" s="121"/>
      <c r="AN95" s="234" t="s">
        <v>817</v>
      </c>
      <c r="AO95" s="234" t="s">
        <v>544</v>
      </c>
      <c r="AP95" s="234" t="s">
        <v>1028</v>
      </c>
      <c r="AQ95" s="235" t="s">
        <v>813</v>
      </c>
      <c r="AR95" s="234"/>
      <c r="AS95" s="235"/>
      <c r="AT95" s="122"/>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row>
    <row r="96" spans="33:103" ht="15" customHeight="1">
      <c r="AG96" s="110"/>
      <c r="AI96" s="234" t="s">
        <v>452</v>
      </c>
      <c r="AJ96" s="234" t="s">
        <v>200</v>
      </c>
      <c r="AK96" s="234" t="s">
        <v>137</v>
      </c>
      <c r="AL96" s="234">
        <v>1</v>
      </c>
      <c r="AM96" s="121"/>
      <c r="AN96" s="234" t="s">
        <v>1029</v>
      </c>
      <c r="AO96" s="234" t="s">
        <v>544</v>
      </c>
      <c r="AP96" s="234" t="s">
        <v>36</v>
      </c>
      <c r="AQ96" s="235" t="s">
        <v>725</v>
      </c>
      <c r="AR96" s="234" t="s">
        <v>99</v>
      </c>
      <c r="AS96" s="235" t="s">
        <v>725</v>
      </c>
      <c r="AT96" s="122"/>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row>
    <row r="97" spans="33:103" ht="15" customHeight="1">
      <c r="AG97" s="110"/>
      <c r="AI97" s="234" t="s">
        <v>278</v>
      </c>
      <c r="AJ97" s="234" t="s">
        <v>245</v>
      </c>
      <c r="AK97" s="234" t="s">
        <v>137</v>
      </c>
      <c r="AL97" s="234">
        <v>1</v>
      </c>
      <c r="AM97" s="121"/>
      <c r="AN97" s="234" t="s">
        <v>667</v>
      </c>
      <c r="AO97" s="234" t="s">
        <v>542</v>
      </c>
      <c r="AP97" s="234" t="s">
        <v>1030</v>
      </c>
      <c r="AQ97" s="235" t="s">
        <v>813</v>
      </c>
      <c r="AR97" s="234"/>
      <c r="AS97" s="235"/>
      <c r="AT97" s="122"/>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row>
    <row r="98" spans="33:103" ht="15" customHeight="1">
      <c r="AG98" s="110"/>
      <c r="AI98" s="234" t="s">
        <v>339</v>
      </c>
      <c r="AJ98" s="234" t="s">
        <v>200</v>
      </c>
      <c r="AK98" s="234" t="s">
        <v>137</v>
      </c>
      <c r="AL98" s="234">
        <v>1</v>
      </c>
      <c r="AM98" s="121"/>
      <c r="AN98" s="234" t="s">
        <v>37</v>
      </c>
      <c r="AO98" s="234" t="s">
        <v>542</v>
      </c>
      <c r="AP98" s="234" t="s">
        <v>37</v>
      </c>
      <c r="AQ98" s="235" t="s">
        <v>813</v>
      </c>
      <c r="AR98" s="234"/>
      <c r="AS98" s="235"/>
      <c r="AT98" s="122"/>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row>
    <row r="99" spans="33:103" ht="15" customHeight="1">
      <c r="AG99" s="110"/>
      <c r="AI99" s="234" t="s">
        <v>470</v>
      </c>
      <c r="AJ99" s="234" t="s">
        <v>200</v>
      </c>
      <c r="AK99" s="234" t="s">
        <v>137</v>
      </c>
      <c r="AL99" s="234">
        <v>1</v>
      </c>
      <c r="AM99" s="121"/>
      <c r="AN99" s="234" t="s">
        <v>407</v>
      </c>
      <c r="AO99" s="234" t="s">
        <v>543</v>
      </c>
      <c r="AP99" s="234" t="s">
        <v>38</v>
      </c>
      <c r="AQ99" s="235" t="s">
        <v>813</v>
      </c>
      <c r="AR99" s="234" t="s">
        <v>49</v>
      </c>
      <c r="AS99" s="235" t="s">
        <v>813</v>
      </c>
      <c r="AT99" s="122"/>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row>
    <row r="100" spans="33:103" ht="15" customHeight="1">
      <c r="AG100" s="110"/>
      <c r="AI100" s="234" t="s">
        <v>142</v>
      </c>
      <c r="AJ100" s="234" t="s">
        <v>132</v>
      </c>
      <c r="AK100" s="234" t="s">
        <v>133</v>
      </c>
      <c r="AL100" s="234">
        <v>1</v>
      </c>
      <c r="AM100" s="121"/>
      <c r="AN100" s="234" t="s">
        <v>1031</v>
      </c>
      <c r="AO100" s="234" t="s">
        <v>735</v>
      </c>
      <c r="AP100" s="234" t="s">
        <v>1032</v>
      </c>
      <c r="AQ100" s="235" t="s">
        <v>813</v>
      </c>
      <c r="AR100" s="234" t="s">
        <v>39</v>
      </c>
      <c r="AS100" s="235" t="s">
        <v>725</v>
      </c>
      <c r="AT100" s="122"/>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row>
    <row r="101" spans="33:103" ht="15" customHeight="1">
      <c r="AG101" s="110"/>
      <c r="AI101" s="234" t="s">
        <v>166</v>
      </c>
      <c r="AJ101" s="234" t="s">
        <v>200</v>
      </c>
      <c r="AK101" s="234" t="s">
        <v>137</v>
      </c>
      <c r="AL101" s="234">
        <v>1</v>
      </c>
      <c r="AM101" s="121"/>
      <c r="AN101" s="234" t="s">
        <v>40</v>
      </c>
      <c r="AO101" s="234" t="s">
        <v>544</v>
      </c>
      <c r="AP101" s="234" t="s">
        <v>40</v>
      </c>
      <c r="AQ101" s="235" t="s">
        <v>725</v>
      </c>
      <c r="AR101" s="234"/>
      <c r="AS101" s="235"/>
      <c r="AT101" s="122"/>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row>
    <row r="102" spans="33:103" ht="15" customHeight="1">
      <c r="AG102" s="110"/>
      <c r="AI102" s="234" t="s">
        <v>465</v>
      </c>
      <c r="AJ102" s="234" t="s">
        <v>200</v>
      </c>
      <c r="AK102" s="234" t="s">
        <v>137</v>
      </c>
      <c r="AL102" s="234">
        <v>1</v>
      </c>
      <c r="AM102" s="121"/>
      <c r="AN102" s="234" t="s">
        <v>695</v>
      </c>
      <c r="AO102" s="234" t="s">
        <v>544</v>
      </c>
      <c r="AP102" s="234" t="s">
        <v>1033</v>
      </c>
      <c r="AQ102" s="235" t="s">
        <v>813</v>
      </c>
      <c r="AR102" s="234"/>
      <c r="AS102" s="235"/>
      <c r="AT102" s="122"/>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row>
    <row r="103" spans="33:103" ht="15" customHeight="1">
      <c r="AG103" s="110"/>
      <c r="AI103" s="234" t="s">
        <v>512</v>
      </c>
      <c r="AJ103" s="234" t="s">
        <v>200</v>
      </c>
      <c r="AK103" s="234" t="s">
        <v>137</v>
      </c>
      <c r="AL103" s="234">
        <v>1</v>
      </c>
      <c r="AM103" s="121"/>
      <c r="AN103" s="234" t="s">
        <v>637</v>
      </c>
      <c r="AO103" s="234" t="s">
        <v>543</v>
      </c>
      <c r="AP103" s="234" t="s">
        <v>1034</v>
      </c>
      <c r="AQ103" s="235" t="s">
        <v>813</v>
      </c>
      <c r="AR103" s="234"/>
      <c r="AS103" s="235"/>
      <c r="AT103" s="122"/>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row>
    <row r="104" spans="33:103" ht="15" customHeight="1">
      <c r="AG104" s="110"/>
      <c r="AI104" s="234" t="s">
        <v>164</v>
      </c>
      <c r="AJ104" s="234" t="s">
        <v>132</v>
      </c>
      <c r="AK104" s="234" t="s">
        <v>133</v>
      </c>
      <c r="AL104" s="234">
        <v>0.25</v>
      </c>
      <c r="AM104" s="121"/>
      <c r="AN104" s="234" t="s">
        <v>229</v>
      </c>
      <c r="AO104" s="234" t="s">
        <v>543</v>
      </c>
      <c r="AP104" s="234" t="s">
        <v>1035</v>
      </c>
      <c r="AQ104" s="235" t="s">
        <v>813</v>
      </c>
      <c r="AR104" s="234"/>
      <c r="AS104" s="235"/>
      <c r="AT104" s="122"/>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row>
    <row r="105" spans="33:103" ht="15" customHeight="1">
      <c r="AG105" s="110"/>
      <c r="AI105" s="234" t="s">
        <v>224</v>
      </c>
      <c r="AJ105" s="234" t="s">
        <v>168</v>
      </c>
      <c r="AK105" s="234" t="s">
        <v>137</v>
      </c>
      <c r="AL105" s="234">
        <v>0.5</v>
      </c>
      <c r="AM105" s="121"/>
      <c r="AN105" s="234" t="s">
        <v>661</v>
      </c>
      <c r="AO105" s="234" t="s">
        <v>543</v>
      </c>
      <c r="AP105" s="234" t="s">
        <v>1036</v>
      </c>
      <c r="AQ105" s="235" t="s">
        <v>813</v>
      </c>
      <c r="AR105" s="234"/>
      <c r="AS105" s="235"/>
      <c r="AT105" s="122"/>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row>
    <row r="106" spans="33:103" ht="15" customHeight="1">
      <c r="AG106" s="110"/>
      <c r="AI106" s="234" t="s">
        <v>929</v>
      </c>
      <c r="AJ106" s="234" t="s">
        <v>145</v>
      </c>
      <c r="AK106" s="234" t="s">
        <v>734</v>
      </c>
      <c r="AL106" s="234">
        <v>1</v>
      </c>
      <c r="AM106" s="121"/>
      <c r="AN106" s="234" t="s">
        <v>676</v>
      </c>
      <c r="AO106" s="234" t="s">
        <v>543</v>
      </c>
      <c r="AP106" s="234" t="s">
        <v>1037</v>
      </c>
      <c r="AQ106" s="235" t="s">
        <v>813</v>
      </c>
      <c r="AR106" s="234"/>
      <c r="AS106" s="235"/>
      <c r="AT106" s="122"/>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row>
    <row r="107" spans="33:103" ht="15" customHeight="1">
      <c r="AG107" s="110"/>
      <c r="AI107" s="234" t="s">
        <v>930</v>
      </c>
      <c r="AJ107" s="234" t="s">
        <v>132</v>
      </c>
      <c r="AK107" s="234" t="s">
        <v>130</v>
      </c>
      <c r="AL107" s="234">
        <v>0.25</v>
      </c>
      <c r="AM107" s="121"/>
      <c r="AN107" s="234" t="s">
        <v>41</v>
      </c>
      <c r="AO107" s="234" t="s">
        <v>543</v>
      </c>
      <c r="AP107" s="234" t="s">
        <v>41</v>
      </c>
      <c r="AQ107" s="235" t="s">
        <v>813</v>
      </c>
      <c r="AR107" s="234"/>
      <c r="AS107" s="235"/>
      <c r="AT107" s="122"/>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row>
    <row r="108" spans="33:103" ht="15" customHeight="1">
      <c r="AG108" s="110"/>
      <c r="AI108" s="234" t="s">
        <v>747</v>
      </c>
      <c r="AJ108" s="234" t="s">
        <v>168</v>
      </c>
      <c r="AK108" s="234" t="s">
        <v>137</v>
      </c>
      <c r="AL108" s="234">
        <v>0.25</v>
      </c>
      <c r="AM108" s="121"/>
      <c r="AN108" s="234" t="s">
        <v>544</v>
      </c>
      <c r="AO108" s="234" t="s">
        <v>544</v>
      </c>
      <c r="AP108" s="234" t="s">
        <v>544</v>
      </c>
      <c r="AQ108" s="235" t="s">
        <v>813</v>
      </c>
      <c r="AR108" s="234"/>
      <c r="AS108" s="235"/>
      <c r="AT108" s="122"/>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row>
    <row r="109" spans="33:103" ht="15" customHeight="1">
      <c r="AG109" s="110"/>
      <c r="AI109" s="234" t="s">
        <v>163</v>
      </c>
      <c r="AJ109" s="234" t="s">
        <v>168</v>
      </c>
      <c r="AK109" s="234" t="s">
        <v>137</v>
      </c>
      <c r="AL109" s="234">
        <v>0.5</v>
      </c>
      <c r="AM109" s="121"/>
      <c r="AN109" s="234" t="s">
        <v>42</v>
      </c>
      <c r="AO109" s="234" t="s">
        <v>545</v>
      </c>
      <c r="AP109" s="234" t="s">
        <v>42</v>
      </c>
      <c r="AQ109" s="235" t="s">
        <v>813</v>
      </c>
      <c r="AR109" s="234"/>
      <c r="AS109" s="235"/>
      <c r="AT109" s="122"/>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row>
    <row r="110" spans="33:103" ht="15" customHeight="1">
      <c r="AG110" s="110"/>
      <c r="AI110" s="234" t="s">
        <v>510</v>
      </c>
      <c r="AJ110" s="234" t="s">
        <v>200</v>
      </c>
      <c r="AK110" s="234" t="s">
        <v>137</v>
      </c>
      <c r="AL110" s="234">
        <v>1</v>
      </c>
      <c r="AM110" s="121"/>
      <c r="AN110" s="234" t="s">
        <v>550</v>
      </c>
      <c r="AO110" s="234" t="s">
        <v>543</v>
      </c>
      <c r="AP110" s="234" t="s">
        <v>550</v>
      </c>
      <c r="AQ110" s="235" t="s">
        <v>813</v>
      </c>
      <c r="AR110" s="234"/>
      <c r="AS110" s="235"/>
      <c r="AT110" s="122"/>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row>
    <row r="111" spans="33:103" ht="15" customHeight="1">
      <c r="AG111" s="110"/>
      <c r="AI111" s="234" t="s">
        <v>931</v>
      </c>
      <c r="AJ111" s="234" t="s">
        <v>235</v>
      </c>
      <c r="AK111" s="234" t="s">
        <v>137</v>
      </c>
      <c r="AL111" s="234">
        <v>1</v>
      </c>
      <c r="AM111" s="121"/>
      <c r="AN111" s="234" t="s">
        <v>43</v>
      </c>
      <c r="AO111" s="234" t="s">
        <v>543</v>
      </c>
      <c r="AP111" s="234" t="s">
        <v>43</v>
      </c>
      <c r="AQ111" s="235" t="s">
        <v>725</v>
      </c>
      <c r="AR111" s="234"/>
      <c r="AS111" s="235"/>
      <c r="AT111" s="122"/>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row>
    <row r="112" spans="33:103" ht="15" customHeight="1">
      <c r="AG112" s="110"/>
      <c r="AI112" s="234" t="s">
        <v>607</v>
      </c>
      <c r="AJ112" s="234" t="s">
        <v>154</v>
      </c>
      <c r="AK112" s="234" t="s">
        <v>734</v>
      </c>
      <c r="AL112" s="234">
        <v>1</v>
      </c>
      <c r="AM112" s="121"/>
      <c r="AN112" s="234" t="s">
        <v>1038</v>
      </c>
      <c r="AO112" s="234" t="s">
        <v>544</v>
      </c>
      <c r="AP112" s="234" t="s">
        <v>44</v>
      </c>
      <c r="AQ112" s="235" t="s">
        <v>725</v>
      </c>
      <c r="AR112" s="234"/>
      <c r="AS112" s="235"/>
      <c r="AT112" s="122"/>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row>
    <row r="113" spans="33:103" ht="15" customHeight="1">
      <c r="AG113" s="110"/>
      <c r="AI113" s="234" t="s">
        <v>456</v>
      </c>
      <c r="AJ113" s="234" t="s">
        <v>200</v>
      </c>
      <c r="AK113" s="234" t="s">
        <v>137</v>
      </c>
      <c r="AL113" s="234">
        <v>1</v>
      </c>
      <c r="AM113" s="121"/>
      <c r="AN113" s="234" t="s">
        <v>404</v>
      </c>
      <c r="AO113" s="234" t="s">
        <v>736</v>
      </c>
      <c r="AP113" s="234" t="s">
        <v>1039</v>
      </c>
      <c r="AQ113" s="235" t="s">
        <v>813</v>
      </c>
      <c r="AR113" s="234" t="s">
        <v>93</v>
      </c>
      <c r="AS113" s="235" t="s">
        <v>813</v>
      </c>
      <c r="AT113" s="122"/>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row>
    <row r="114" spans="33:103" ht="15" customHeight="1">
      <c r="AG114" s="110"/>
      <c r="AI114" s="234" t="s">
        <v>439</v>
      </c>
      <c r="AJ114" s="234" t="s">
        <v>200</v>
      </c>
      <c r="AK114" s="234" t="s">
        <v>137</v>
      </c>
      <c r="AL114" s="234">
        <v>1</v>
      </c>
      <c r="AM114" s="121"/>
      <c r="AN114" s="234" t="s">
        <v>45</v>
      </c>
      <c r="AO114" s="234" t="s">
        <v>736</v>
      </c>
      <c r="AP114" s="234" t="s">
        <v>45</v>
      </c>
      <c r="AQ114" s="235" t="s">
        <v>813</v>
      </c>
      <c r="AR114" s="234"/>
      <c r="AS114" s="235"/>
      <c r="AT114" s="122"/>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row>
    <row r="115" spans="33:103" ht="15" customHeight="1">
      <c r="AG115" s="110"/>
      <c r="AI115" s="234" t="s">
        <v>932</v>
      </c>
      <c r="AJ115" s="234" t="s">
        <v>168</v>
      </c>
      <c r="AK115" s="234" t="s">
        <v>933</v>
      </c>
      <c r="AL115" s="234">
        <v>0.25</v>
      </c>
      <c r="AM115" s="121"/>
      <c r="AN115" s="234" t="s">
        <v>668</v>
      </c>
      <c r="AO115" s="234" t="s">
        <v>736</v>
      </c>
      <c r="AP115" s="234" t="s">
        <v>1040</v>
      </c>
      <c r="AQ115" s="235" t="s">
        <v>813</v>
      </c>
      <c r="AR115" s="234"/>
      <c r="AS115" s="235"/>
      <c r="AT115" s="122"/>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row>
    <row r="116" spans="33:103" ht="15" customHeight="1">
      <c r="AG116" s="110"/>
      <c r="AI116" s="234" t="s">
        <v>748</v>
      </c>
      <c r="AJ116" s="234" t="s">
        <v>145</v>
      </c>
      <c r="AK116" s="234" t="s">
        <v>734</v>
      </c>
      <c r="AL116" s="234">
        <v>1</v>
      </c>
      <c r="AM116" s="121"/>
      <c r="AN116" s="234" t="s">
        <v>431</v>
      </c>
      <c r="AO116" s="234" t="s">
        <v>543</v>
      </c>
      <c r="AP116" s="234" t="s">
        <v>46</v>
      </c>
      <c r="AQ116" s="235" t="s">
        <v>813</v>
      </c>
      <c r="AR116" s="234" t="s">
        <v>48</v>
      </c>
      <c r="AS116" s="235" t="s">
        <v>813</v>
      </c>
      <c r="AT116" s="122"/>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row>
    <row r="117" spans="33:103" ht="15" customHeight="1">
      <c r="AG117" s="110"/>
      <c r="AI117" s="234" t="s">
        <v>481</v>
      </c>
      <c r="AJ117" s="234" t="s">
        <v>200</v>
      </c>
      <c r="AK117" s="234" t="s">
        <v>137</v>
      </c>
      <c r="AL117" s="234">
        <v>1</v>
      </c>
      <c r="AM117" s="121"/>
      <c r="AN117" s="234" t="s">
        <v>567</v>
      </c>
      <c r="AO117" s="234" t="s">
        <v>737</v>
      </c>
      <c r="AP117" s="234" t="s">
        <v>1041</v>
      </c>
      <c r="AQ117" s="235" t="s">
        <v>813</v>
      </c>
      <c r="AR117" s="234"/>
      <c r="AS117" s="235"/>
      <c r="AT117" s="122"/>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row>
    <row r="118" spans="33:103" ht="15" customHeight="1">
      <c r="AG118" s="110"/>
      <c r="AI118" s="234" t="s">
        <v>518</v>
      </c>
      <c r="AJ118" s="234" t="s">
        <v>200</v>
      </c>
      <c r="AK118" s="234" t="s">
        <v>137</v>
      </c>
      <c r="AL118" s="234">
        <v>1</v>
      </c>
      <c r="AM118" s="136"/>
      <c r="AN118" s="234" t="s">
        <v>47</v>
      </c>
      <c r="AO118" s="234" t="s">
        <v>737</v>
      </c>
      <c r="AP118" s="234" t="s">
        <v>47</v>
      </c>
      <c r="AQ118" s="235" t="s">
        <v>725</v>
      </c>
      <c r="AR118" s="234"/>
      <c r="AS118" s="235"/>
      <c r="AT118" s="122"/>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row>
    <row r="119" spans="33:103" ht="15" customHeight="1">
      <c r="AG119" s="110"/>
      <c r="AI119" s="234" t="s">
        <v>460</v>
      </c>
      <c r="AJ119" s="234" t="s">
        <v>200</v>
      </c>
      <c r="AK119" s="234" t="s">
        <v>137</v>
      </c>
      <c r="AL119" s="234">
        <v>1</v>
      </c>
      <c r="AM119" s="121"/>
      <c r="AN119" s="234" t="s">
        <v>645</v>
      </c>
      <c r="AO119" s="234" t="s">
        <v>735</v>
      </c>
      <c r="AP119" s="234" t="s">
        <v>1042</v>
      </c>
      <c r="AQ119" s="235" t="s">
        <v>813</v>
      </c>
      <c r="AR119" s="234"/>
      <c r="AS119" s="235"/>
      <c r="AT119" s="122"/>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row>
    <row r="120" spans="33:103" ht="15" customHeight="1">
      <c r="AG120" s="110"/>
      <c r="AI120" s="234" t="s">
        <v>184</v>
      </c>
      <c r="AJ120" s="234" t="s">
        <v>168</v>
      </c>
      <c r="AK120" s="234" t="s">
        <v>130</v>
      </c>
      <c r="AL120" s="234">
        <v>0.25</v>
      </c>
      <c r="AM120" s="121"/>
      <c r="AN120" s="234" t="s">
        <v>719</v>
      </c>
      <c r="AO120" s="234" t="s">
        <v>736</v>
      </c>
      <c r="AP120" s="234" t="s">
        <v>720</v>
      </c>
      <c r="AQ120" s="235" t="s">
        <v>813</v>
      </c>
      <c r="AR120" s="234" t="s">
        <v>721</v>
      </c>
      <c r="AS120" s="235" t="s">
        <v>813</v>
      </c>
      <c r="AT120" s="122"/>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row>
    <row r="121" spans="33:103" ht="15" customHeight="1">
      <c r="AG121" s="110"/>
      <c r="AI121" s="234" t="s">
        <v>398</v>
      </c>
      <c r="AJ121" s="234" t="s">
        <v>200</v>
      </c>
      <c r="AK121" s="234" t="s">
        <v>137</v>
      </c>
      <c r="AL121" s="234">
        <v>1</v>
      </c>
      <c r="AM121" s="121"/>
      <c r="AN121" s="234" t="s">
        <v>306</v>
      </c>
      <c r="AO121" s="234" t="s">
        <v>543</v>
      </c>
      <c r="AP121" s="234" t="s">
        <v>1043</v>
      </c>
      <c r="AQ121" s="235" t="s">
        <v>813</v>
      </c>
      <c r="AR121" s="234" t="s">
        <v>70</v>
      </c>
      <c r="AS121" s="235" t="s">
        <v>813</v>
      </c>
      <c r="AT121" s="122"/>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row>
    <row r="122" spans="33:103" ht="15" customHeight="1">
      <c r="AG122" s="110"/>
      <c r="AI122" s="234" t="s">
        <v>350</v>
      </c>
      <c r="AJ122" s="234" t="s">
        <v>200</v>
      </c>
      <c r="AK122" s="234" t="s">
        <v>137</v>
      </c>
      <c r="AL122" s="234">
        <v>1</v>
      </c>
      <c r="AM122" s="121"/>
      <c r="AN122" s="234" t="s">
        <v>696</v>
      </c>
      <c r="AO122" s="234" t="s">
        <v>736</v>
      </c>
      <c r="AP122" s="234" t="s">
        <v>1044</v>
      </c>
      <c r="AQ122" s="235" t="s">
        <v>813</v>
      </c>
      <c r="AR122" s="234"/>
      <c r="AS122" s="235"/>
      <c r="AT122" s="122"/>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row>
    <row r="123" spans="33:103" ht="15" customHeight="1">
      <c r="AG123" s="110"/>
      <c r="AI123" s="234" t="s">
        <v>356</v>
      </c>
      <c r="AJ123" s="234" t="s">
        <v>200</v>
      </c>
      <c r="AK123" s="234" t="s">
        <v>137</v>
      </c>
      <c r="AL123" s="234">
        <v>1</v>
      </c>
      <c r="AM123" s="121"/>
      <c r="AN123" s="234" t="s">
        <v>634</v>
      </c>
      <c r="AO123" s="234" t="s">
        <v>545</v>
      </c>
      <c r="AP123" s="234" t="s">
        <v>1045</v>
      </c>
      <c r="AQ123" s="235" t="s">
        <v>813</v>
      </c>
      <c r="AR123" s="234"/>
      <c r="AS123" s="235"/>
      <c r="AT123" s="122"/>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row>
    <row r="124" spans="33:103" ht="15" customHeight="1">
      <c r="AG124" s="110"/>
      <c r="AI124" s="234" t="s">
        <v>934</v>
      </c>
      <c r="AJ124" s="234" t="s">
        <v>235</v>
      </c>
      <c r="AK124" s="234" t="s">
        <v>137</v>
      </c>
      <c r="AL124" s="234">
        <v>1</v>
      </c>
      <c r="AM124" s="121"/>
      <c r="AN124" s="234" t="s">
        <v>1046</v>
      </c>
      <c r="AO124" s="234" t="s">
        <v>736</v>
      </c>
      <c r="AP124" s="234" t="s">
        <v>1046</v>
      </c>
      <c r="AQ124" s="235" t="s">
        <v>813</v>
      </c>
      <c r="AR124" s="234"/>
      <c r="AS124" s="235"/>
      <c r="AT124" s="122"/>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row>
    <row r="125" spans="33:103" ht="15" customHeight="1">
      <c r="AG125" s="110"/>
      <c r="AI125" s="234" t="s">
        <v>449</v>
      </c>
      <c r="AJ125" s="234" t="s">
        <v>200</v>
      </c>
      <c r="AK125" s="234" t="s">
        <v>137</v>
      </c>
      <c r="AL125" s="234">
        <v>1</v>
      </c>
      <c r="AM125" s="121"/>
      <c r="AN125" s="234" t="s">
        <v>598</v>
      </c>
      <c r="AO125" s="234" t="s">
        <v>736</v>
      </c>
      <c r="AP125" s="234" t="s">
        <v>1047</v>
      </c>
      <c r="AQ125" s="235" t="s">
        <v>813</v>
      </c>
      <c r="AR125" s="234"/>
      <c r="AS125" s="235"/>
      <c r="AT125" s="122"/>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row>
    <row r="126" spans="33:103" ht="15" customHeight="1">
      <c r="AG126" s="110"/>
      <c r="AI126" s="234" t="s">
        <v>446</v>
      </c>
      <c r="AJ126" s="234" t="s">
        <v>145</v>
      </c>
      <c r="AK126" s="234" t="s">
        <v>137</v>
      </c>
      <c r="AL126" s="234">
        <v>1</v>
      </c>
      <c r="AM126" s="121"/>
      <c r="AN126" s="234" t="s">
        <v>678</v>
      </c>
      <c r="AO126" s="234" t="s">
        <v>543</v>
      </c>
      <c r="AP126" s="234" t="s">
        <v>1048</v>
      </c>
      <c r="AQ126" s="235" t="s">
        <v>813</v>
      </c>
      <c r="AR126" s="234"/>
      <c r="AS126" s="235"/>
      <c r="AT126" s="122"/>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row>
    <row r="127" spans="33:103" ht="15" customHeight="1">
      <c r="AG127" s="110"/>
      <c r="AI127" s="234" t="s">
        <v>471</v>
      </c>
      <c r="AJ127" s="234" t="s">
        <v>200</v>
      </c>
      <c r="AK127" s="234" t="s">
        <v>137</v>
      </c>
      <c r="AL127" s="234">
        <v>1</v>
      </c>
      <c r="AM127" s="121"/>
      <c r="AN127" s="234" t="s">
        <v>134</v>
      </c>
      <c r="AO127" s="234" t="s">
        <v>543</v>
      </c>
      <c r="AP127" s="234" t="s">
        <v>50</v>
      </c>
      <c r="AQ127" s="235" t="s">
        <v>813</v>
      </c>
      <c r="AR127" s="234" t="s">
        <v>1049</v>
      </c>
      <c r="AS127" s="235" t="s">
        <v>813</v>
      </c>
      <c r="AT127" s="122"/>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row>
    <row r="128" spans="33:103" ht="15" customHeight="1">
      <c r="AG128" s="110"/>
      <c r="AI128" s="234" t="s">
        <v>935</v>
      </c>
      <c r="AJ128" s="234" t="s">
        <v>200</v>
      </c>
      <c r="AK128" s="234" t="s">
        <v>130</v>
      </c>
      <c r="AL128" s="234">
        <v>0.25</v>
      </c>
      <c r="AM128" s="121"/>
      <c r="AN128" s="234" t="s">
        <v>677</v>
      </c>
      <c r="AO128" s="234" t="s">
        <v>735</v>
      </c>
      <c r="AP128" s="234" t="s">
        <v>1050</v>
      </c>
      <c r="AQ128" s="235" t="s">
        <v>813</v>
      </c>
      <c r="AR128" s="234"/>
      <c r="AS128" s="235"/>
      <c r="AT128" s="122"/>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row>
    <row r="129" spans="33:103" ht="15" customHeight="1">
      <c r="AG129" s="110"/>
      <c r="AI129" s="234" t="s">
        <v>355</v>
      </c>
      <c r="AJ129" s="234" t="s">
        <v>200</v>
      </c>
      <c r="AK129" s="234" t="s">
        <v>137</v>
      </c>
      <c r="AL129" s="234">
        <v>1</v>
      </c>
      <c r="AM129" s="121"/>
      <c r="AN129" s="234" t="s">
        <v>51</v>
      </c>
      <c r="AO129" s="234" t="s">
        <v>735</v>
      </c>
      <c r="AP129" s="234" t="s">
        <v>51</v>
      </c>
      <c r="AQ129" s="235" t="s">
        <v>813</v>
      </c>
      <c r="AR129" s="234"/>
      <c r="AS129" s="235"/>
      <c r="AT129" s="122"/>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row>
    <row r="130" spans="33:103" ht="15" customHeight="1">
      <c r="AG130" s="110"/>
      <c r="AI130" s="234" t="s">
        <v>444</v>
      </c>
      <c r="AJ130" s="234" t="s">
        <v>200</v>
      </c>
      <c r="AK130" s="234" t="s">
        <v>137</v>
      </c>
      <c r="AL130" s="234">
        <v>1</v>
      </c>
      <c r="AM130" s="121"/>
      <c r="AN130" s="234" t="s">
        <v>474</v>
      </c>
      <c r="AO130" s="234" t="s">
        <v>543</v>
      </c>
      <c r="AP130" s="234" t="s">
        <v>1051</v>
      </c>
      <c r="AQ130" s="235" t="s">
        <v>813</v>
      </c>
      <c r="AR130" s="234" t="s">
        <v>78</v>
      </c>
      <c r="AS130" s="235" t="s">
        <v>813</v>
      </c>
      <c r="AT130" s="122"/>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row>
    <row r="131" spans="33:103" ht="15" customHeight="1">
      <c r="AG131" s="110"/>
      <c r="AI131" s="234" t="s">
        <v>936</v>
      </c>
      <c r="AJ131" s="234" t="s">
        <v>145</v>
      </c>
      <c r="AK131" s="234" t="s">
        <v>734</v>
      </c>
      <c r="AL131" s="234">
        <v>1</v>
      </c>
      <c r="AM131" s="121"/>
      <c r="AN131" s="236" t="s">
        <v>175</v>
      </c>
      <c r="AO131" s="234" t="s">
        <v>543</v>
      </c>
      <c r="AP131" s="234" t="s">
        <v>1052</v>
      </c>
      <c r="AQ131" s="235" t="s">
        <v>813</v>
      </c>
      <c r="AR131" s="234" t="s">
        <v>1053</v>
      </c>
      <c r="AS131" s="235" t="s">
        <v>813</v>
      </c>
      <c r="AT131" s="122"/>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row>
    <row r="132" spans="33:103" ht="15" customHeight="1">
      <c r="AG132" s="110"/>
      <c r="AI132" s="234" t="s">
        <v>937</v>
      </c>
      <c r="AJ132" s="234" t="s">
        <v>200</v>
      </c>
      <c r="AK132" s="234" t="s">
        <v>130</v>
      </c>
      <c r="AL132" s="234">
        <v>1</v>
      </c>
      <c r="AM132" s="121"/>
      <c r="AN132" s="234" t="s">
        <v>52</v>
      </c>
      <c r="AO132" s="234" t="s">
        <v>544</v>
      </c>
      <c r="AP132" s="234" t="s">
        <v>52</v>
      </c>
      <c r="AQ132" s="235" t="s">
        <v>725</v>
      </c>
      <c r="AR132" s="234"/>
      <c r="AS132" s="235"/>
      <c r="AT132" s="122"/>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row>
    <row r="133" spans="33:103" ht="15" customHeight="1">
      <c r="AG133" s="110"/>
      <c r="AI133" s="234" t="s">
        <v>403</v>
      </c>
      <c r="AJ133" s="234" t="s">
        <v>200</v>
      </c>
      <c r="AK133" s="234" t="s">
        <v>137</v>
      </c>
      <c r="AL133" s="234">
        <v>1</v>
      </c>
      <c r="AM133" s="121"/>
      <c r="AN133" s="234" t="s">
        <v>658</v>
      </c>
      <c r="AO133" s="234" t="s">
        <v>544</v>
      </c>
      <c r="AP133" s="234" t="s">
        <v>1054</v>
      </c>
      <c r="AQ133" s="235" t="s">
        <v>813</v>
      </c>
      <c r="AR133" s="234"/>
      <c r="AS133" s="235"/>
      <c r="AT133" s="122"/>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row>
    <row r="134" spans="33:103" ht="15" customHeight="1">
      <c r="AG134" s="110"/>
      <c r="AI134" s="234" t="s">
        <v>405</v>
      </c>
      <c r="AJ134" s="234" t="s">
        <v>200</v>
      </c>
      <c r="AK134" s="234" t="s">
        <v>137</v>
      </c>
      <c r="AL134" s="234">
        <v>1</v>
      </c>
      <c r="AM134" s="121"/>
      <c r="AN134" s="234" t="s">
        <v>53</v>
      </c>
      <c r="AO134" s="234" t="s">
        <v>544</v>
      </c>
      <c r="AP134" s="234" t="s">
        <v>53</v>
      </c>
      <c r="AQ134" s="235" t="s">
        <v>813</v>
      </c>
      <c r="AR134" s="234"/>
      <c r="AS134" s="235"/>
      <c r="AT134" s="122"/>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row>
    <row r="135" spans="33:103" ht="15" customHeight="1">
      <c r="AG135" s="110"/>
      <c r="AI135" s="234" t="s">
        <v>232</v>
      </c>
      <c r="AJ135" s="234" t="s">
        <v>168</v>
      </c>
      <c r="AK135" s="234" t="s">
        <v>137</v>
      </c>
      <c r="AL135" s="234">
        <v>0.5</v>
      </c>
      <c r="AM135" s="121"/>
      <c r="AN135" s="234" t="s">
        <v>632</v>
      </c>
      <c r="AO135" s="234" t="s">
        <v>544</v>
      </c>
      <c r="AP135" s="234" t="s">
        <v>1055</v>
      </c>
      <c r="AQ135" s="235" t="s">
        <v>813</v>
      </c>
      <c r="AR135" s="234"/>
      <c r="AS135" s="235"/>
      <c r="AT135" s="122"/>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row>
    <row r="136" spans="33:103" ht="15" customHeight="1">
      <c r="AG136" s="110"/>
      <c r="AI136" s="234" t="s">
        <v>434</v>
      </c>
      <c r="AJ136" s="234" t="s">
        <v>200</v>
      </c>
      <c r="AK136" s="234" t="s">
        <v>137</v>
      </c>
      <c r="AL136" s="234">
        <v>1</v>
      </c>
      <c r="AM136" s="121"/>
      <c r="AN136" s="234" t="s">
        <v>647</v>
      </c>
      <c r="AO136" s="234" t="s">
        <v>735</v>
      </c>
      <c r="AP136" s="234" t="s">
        <v>1056</v>
      </c>
      <c r="AQ136" s="235" t="s">
        <v>813</v>
      </c>
      <c r="AR136" s="234"/>
      <c r="AS136" s="235"/>
      <c r="AT136" s="122"/>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row>
    <row r="137" spans="33:103" ht="15" customHeight="1">
      <c r="AG137" s="110"/>
      <c r="AI137" s="234" t="s">
        <v>244</v>
      </c>
      <c r="AJ137" s="234" t="s">
        <v>168</v>
      </c>
      <c r="AK137" s="234" t="s">
        <v>137</v>
      </c>
      <c r="AL137" s="234">
        <v>0.75</v>
      </c>
      <c r="AM137" s="121"/>
      <c r="AN137" s="234" t="s">
        <v>225</v>
      </c>
      <c r="AO137" s="234" t="s">
        <v>543</v>
      </c>
      <c r="AP137" s="234" t="s">
        <v>54</v>
      </c>
      <c r="AQ137" s="235" t="s">
        <v>813</v>
      </c>
      <c r="AR137" s="234" t="s">
        <v>92</v>
      </c>
      <c r="AS137" s="235" t="s">
        <v>813</v>
      </c>
      <c r="AT137" s="122"/>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row>
    <row r="138" spans="33:103" ht="15" customHeight="1">
      <c r="AG138" s="110"/>
      <c r="AI138" s="234" t="s">
        <v>174</v>
      </c>
      <c r="AJ138" s="234" t="s">
        <v>176</v>
      </c>
      <c r="AK138" s="234" t="s">
        <v>137</v>
      </c>
      <c r="AL138" s="234">
        <v>1</v>
      </c>
      <c r="AM138" s="121"/>
      <c r="AN138" s="234" t="s">
        <v>1057</v>
      </c>
      <c r="AO138" s="234" t="s">
        <v>542</v>
      </c>
      <c r="AP138" s="234" t="s">
        <v>55</v>
      </c>
      <c r="AQ138" s="235" t="s">
        <v>813</v>
      </c>
      <c r="AR138" s="234" t="s">
        <v>1058</v>
      </c>
      <c r="AS138" s="235" t="s">
        <v>813</v>
      </c>
      <c r="AT138" s="122"/>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row>
    <row r="139" spans="33:103" ht="15" customHeight="1">
      <c r="AG139" s="110"/>
      <c r="AI139" s="234" t="s">
        <v>750</v>
      </c>
      <c r="AJ139" s="234" t="s">
        <v>200</v>
      </c>
      <c r="AK139" s="234" t="s">
        <v>767</v>
      </c>
      <c r="AL139" s="234">
        <v>1</v>
      </c>
      <c r="AM139" s="121"/>
      <c r="AN139" s="234" t="s">
        <v>187</v>
      </c>
      <c r="AO139" s="234" t="s">
        <v>736</v>
      </c>
      <c r="AP139" s="234" t="s">
        <v>1059</v>
      </c>
      <c r="AQ139" s="235" t="s">
        <v>813</v>
      </c>
      <c r="AR139" s="234"/>
      <c r="AS139" s="235"/>
      <c r="AT139" s="122"/>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row>
    <row r="140" spans="33:103" ht="15" customHeight="1">
      <c r="AG140" s="110"/>
      <c r="AI140" s="234" t="s">
        <v>616</v>
      </c>
      <c r="AJ140" s="234" t="s">
        <v>145</v>
      </c>
      <c r="AK140" s="234" t="s">
        <v>744</v>
      </c>
      <c r="AL140" s="234">
        <v>1</v>
      </c>
      <c r="AM140" s="121"/>
      <c r="AN140" s="234" t="s">
        <v>651</v>
      </c>
      <c r="AO140" s="234" t="s">
        <v>737</v>
      </c>
      <c r="AP140" s="234" t="s">
        <v>1060</v>
      </c>
      <c r="AQ140" s="235" t="s">
        <v>813</v>
      </c>
      <c r="AR140" s="234"/>
      <c r="AS140" s="235"/>
      <c r="AT140" s="122"/>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row>
    <row r="141" spans="33:103" ht="15" customHeight="1">
      <c r="AG141" s="110"/>
      <c r="AI141" s="234" t="s">
        <v>496</v>
      </c>
      <c r="AJ141" s="234" t="s">
        <v>200</v>
      </c>
      <c r="AK141" s="234" t="s">
        <v>137</v>
      </c>
      <c r="AL141" s="234">
        <v>1</v>
      </c>
      <c r="AM141" s="121"/>
      <c r="AN141" s="234" t="s">
        <v>56</v>
      </c>
      <c r="AO141" s="234" t="s">
        <v>545</v>
      </c>
      <c r="AP141" s="234" t="s">
        <v>56</v>
      </c>
      <c r="AQ141" s="235" t="s">
        <v>813</v>
      </c>
      <c r="AR141" s="234"/>
      <c r="AS141" s="235"/>
      <c r="AT141" s="122"/>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row>
    <row r="142" spans="33:103" ht="15" customHeight="1">
      <c r="AG142" s="110"/>
      <c r="AI142" s="234" t="s">
        <v>751</v>
      </c>
      <c r="AJ142" s="234" t="s">
        <v>200</v>
      </c>
      <c r="AK142" s="234" t="s">
        <v>137</v>
      </c>
      <c r="AL142" s="234">
        <v>1</v>
      </c>
      <c r="AM142" s="121"/>
      <c r="AN142" s="234" t="s">
        <v>735</v>
      </c>
      <c r="AO142" s="234" t="s">
        <v>735</v>
      </c>
      <c r="AP142" s="234" t="s">
        <v>735</v>
      </c>
      <c r="AQ142" s="235" t="s">
        <v>813</v>
      </c>
      <c r="AR142" s="234"/>
      <c r="AS142" s="235"/>
      <c r="AT142" s="122"/>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row>
    <row r="143" spans="33:103" ht="15" customHeight="1">
      <c r="AG143" s="110"/>
      <c r="AI143" s="234" t="s">
        <v>177</v>
      </c>
      <c r="AJ143" s="234" t="s">
        <v>168</v>
      </c>
      <c r="AK143" s="234" t="s">
        <v>130</v>
      </c>
      <c r="AL143" s="234">
        <v>0.25</v>
      </c>
      <c r="AM143" s="121"/>
      <c r="AN143" s="234" t="s">
        <v>664</v>
      </c>
      <c r="AO143" s="234" t="s">
        <v>735</v>
      </c>
      <c r="AP143" s="234" t="s">
        <v>1061</v>
      </c>
      <c r="AQ143" s="235" t="s">
        <v>813</v>
      </c>
      <c r="AR143" s="234"/>
      <c r="AS143" s="235"/>
      <c r="AT143" s="122"/>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row>
    <row r="144" spans="33:103" ht="15" customHeight="1">
      <c r="AG144" s="110"/>
      <c r="AI144" s="234" t="s">
        <v>172</v>
      </c>
      <c r="AJ144" s="234" t="s">
        <v>168</v>
      </c>
      <c r="AK144" s="234" t="s">
        <v>130</v>
      </c>
      <c r="AL144" s="234">
        <v>0.75</v>
      </c>
      <c r="AM144" s="121"/>
      <c r="AN144" s="234" t="s">
        <v>592</v>
      </c>
      <c r="AO144" s="234" t="s">
        <v>735</v>
      </c>
      <c r="AP144" s="234" t="s">
        <v>1062</v>
      </c>
      <c r="AQ144" s="235" t="s">
        <v>813</v>
      </c>
      <c r="AR144" s="234"/>
      <c r="AS144" s="235"/>
      <c r="AT144" s="122"/>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row>
    <row r="145" spans="33:103" ht="15" customHeight="1">
      <c r="AG145" s="110"/>
      <c r="AI145" s="234" t="s">
        <v>266</v>
      </c>
      <c r="AJ145" s="234" t="s">
        <v>245</v>
      </c>
      <c r="AK145" s="234" t="s">
        <v>137</v>
      </c>
      <c r="AL145" s="234">
        <v>1</v>
      </c>
      <c r="AM145" s="121"/>
      <c r="AN145" s="234" t="s">
        <v>57</v>
      </c>
      <c r="AO145" s="234" t="s">
        <v>543</v>
      </c>
      <c r="AP145" s="234" t="s">
        <v>57</v>
      </c>
      <c r="AQ145" s="235" t="s">
        <v>813</v>
      </c>
      <c r="AR145" s="234"/>
      <c r="AS145" s="235"/>
      <c r="AT145" s="122"/>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row>
    <row r="146" spans="33:103" ht="15" customHeight="1">
      <c r="AG146" s="110"/>
      <c r="AI146" s="234" t="s">
        <v>432</v>
      </c>
      <c r="AJ146" s="234" t="s">
        <v>200</v>
      </c>
      <c r="AK146" s="234" t="s">
        <v>137</v>
      </c>
      <c r="AL146" s="234">
        <v>1</v>
      </c>
      <c r="AM146" s="121"/>
      <c r="AN146" s="234" t="s">
        <v>58</v>
      </c>
      <c r="AO146" s="234" t="s">
        <v>543</v>
      </c>
      <c r="AP146" s="234" t="s">
        <v>58</v>
      </c>
      <c r="AQ146" s="235" t="s">
        <v>813</v>
      </c>
      <c r="AR146" s="234"/>
      <c r="AS146" s="235"/>
      <c r="AT146" s="122"/>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row>
    <row r="147" spans="33:103" ht="15" customHeight="1">
      <c r="AG147" s="110"/>
      <c r="AI147" s="234" t="s">
        <v>264</v>
      </c>
      <c r="AJ147" s="234" t="s">
        <v>198</v>
      </c>
      <c r="AK147" s="234" t="s">
        <v>938</v>
      </c>
      <c r="AL147" s="234">
        <v>1</v>
      </c>
      <c r="AM147" s="121"/>
      <c r="AN147" s="234" t="s">
        <v>601</v>
      </c>
      <c r="AO147" s="234" t="s">
        <v>736</v>
      </c>
      <c r="AP147" s="234" t="s">
        <v>1063</v>
      </c>
      <c r="AQ147" s="235" t="s">
        <v>813</v>
      </c>
      <c r="AR147" s="234"/>
      <c r="AS147" s="235"/>
      <c r="AT147" s="122"/>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row>
    <row r="148" spans="33:103" ht="15" customHeight="1">
      <c r="AG148" s="110"/>
      <c r="AI148" s="234" t="s">
        <v>492</v>
      </c>
      <c r="AJ148" s="234" t="s">
        <v>200</v>
      </c>
      <c r="AK148" s="234" t="s">
        <v>130</v>
      </c>
      <c r="AL148" s="234">
        <v>1</v>
      </c>
      <c r="AM148" s="121"/>
      <c r="AN148" s="234" t="s">
        <v>885</v>
      </c>
      <c r="AO148" s="234" t="s">
        <v>545</v>
      </c>
      <c r="AP148" s="234" t="s">
        <v>1064</v>
      </c>
      <c r="AQ148" s="235" t="s">
        <v>813</v>
      </c>
      <c r="AR148" s="234"/>
      <c r="AS148" s="235"/>
      <c r="AT148" s="122"/>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row>
    <row r="149" spans="33:103" ht="15" customHeight="1">
      <c r="AG149" s="110"/>
      <c r="AI149" s="234" t="s">
        <v>271</v>
      </c>
      <c r="AJ149" s="234" t="s">
        <v>245</v>
      </c>
      <c r="AK149" s="234" t="s">
        <v>130</v>
      </c>
      <c r="AL149" s="234">
        <v>1</v>
      </c>
      <c r="AM149" s="121"/>
      <c r="AN149" s="234" t="s">
        <v>671</v>
      </c>
      <c r="AO149" s="234" t="s">
        <v>735</v>
      </c>
      <c r="AP149" s="234" t="s">
        <v>1065</v>
      </c>
      <c r="AQ149" s="235" t="s">
        <v>813</v>
      </c>
      <c r="AR149" s="234"/>
      <c r="AS149" s="235"/>
      <c r="AT149" s="122"/>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row>
    <row r="150" spans="33:103" ht="15" customHeight="1">
      <c r="AG150" s="110"/>
      <c r="AI150" s="234" t="s">
        <v>329</v>
      </c>
      <c r="AJ150" s="234" t="s">
        <v>320</v>
      </c>
      <c r="AK150" s="234" t="s">
        <v>137</v>
      </c>
      <c r="AL150" s="234">
        <v>1</v>
      </c>
      <c r="AM150" s="121"/>
      <c r="AN150" s="234" t="s">
        <v>59</v>
      </c>
      <c r="AO150" s="234" t="s">
        <v>737</v>
      </c>
      <c r="AP150" s="234" t="s">
        <v>59</v>
      </c>
      <c r="AQ150" s="235" t="s">
        <v>813</v>
      </c>
      <c r="AR150" s="234"/>
      <c r="AS150" s="235"/>
      <c r="AT150" s="122"/>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row>
    <row r="151" spans="33:103" ht="15" customHeight="1">
      <c r="AG151" s="110"/>
      <c r="AI151" s="234" t="s">
        <v>159</v>
      </c>
      <c r="AJ151" s="234" t="s">
        <v>132</v>
      </c>
      <c r="AK151" s="234" t="s">
        <v>137</v>
      </c>
      <c r="AL151" s="234">
        <v>0.5</v>
      </c>
      <c r="AM151" s="121"/>
      <c r="AN151" s="234" t="s">
        <v>193</v>
      </c>
      <c r="AO151" s="234" t="s">
        <v>545</v>
      </c>
      <c r="AP151" s="234" t="s">
        <v>1066</v>
      </c>
      <c r="AQ151" s="235" t="s">
        <v>813</v>
      </c>
      <c r="AR151" s="234" t="s">
        <v>69</v>
      </c>
      <c r="AS151" s="235" t="s">
        <v>813</v>
      </c>
      <c r="AT151" s="122"/>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row>
    <row r="152" spans="33:103" ht="15" customHeight="1">
      <c r="AG152" s="110"/>
      <c r="AI152" s="234" t="s">
        <v>752</v>
      </c>
      <c r="AJ152" s="234" t="s">
        <v>245</v>
      </c>
      <c r="AK152" s="234" t="s">
        <v>137</v>
      </c>
      <c r="AL152" s="234">
        <v>1</v>
      </c>
      <c r="AM152" s="121"/>
      <c r="AN152" s="234" t="s">
        <v>477</v>
      </c>
      <c r="AO152" s="234" t="s">
        <v>736</v>
      </c>
      <c r="AP152" s="234" t="s">
        <v>1067</v>
      </c>
      <c r="AQ152" s="235" t="s">
        <v>813</v>
      </c>
      <c r="AR152" s="234"/>
      <c r="AS152" s="235"/>
      <c r="AT152" s="122"/>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row>
    <row r="153" spans="33:103" ht="15" customHeight="1">
      <c r="AG153" s="110"/>
      <c r="AI153" s="234" t="s">
        <v>482</v>
      </c>
      <c r="AJ153" s="234" t="s">
        <v>200</v>
      </c>
      <c r="AK153" s="234" t="s">
        <v>137</v>
      </c>
      <c r="AL153" s="234">
        <v>1</v>
      </c>
      <c r="AM153" s="121"/>
      <c r="AN153" s="234" t="s">
        <v>886</v>
      </c>
      <c r="AO153" s="234" t="s">
        <v>542</v>
      </c>
      <c r="AP153" s="234" t="s">
        <v>1068</v>
      </c>
      <c r="AQ153" s="235" t="s">
        <v>813</v>
      </c>
      <c r="AR153" s="234"/>
      <c r="AS153" s="235"/>
      <c r="AT153" s="122"/>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row>
    <row r="154" spans="33:103" ht="15" customHeight="1">
      <c r="AG154" s="110"/>
      <c r="AI154" s="234" t="s">
        <v>753</v>
      </c>
      <c r="AJ154" s="234" t="s">
        <v>198</v>
      </c>
      <c r="AK154" s="234" t="s">
        <v>130</v>
      </c>
      <c r="AL154" s="234">
        <v>1</v>
      </c>
      <c r="AM154" s="121"/>
      <c r="AN154" s="234" t="s">
        <v>60</v>
      </c>
      <c r="AO154" s="234" t="s">
        <v>736</v>
      </c>
      <c r="AP154" s="234" t="s">
        <v>60</v>
      </c>
      <c r="AQ154" s="235" t="s">
        <v>725</v>
      </c>
      <c r="AR154" s="234"/>
      <c r="AS154" s="235"/>
      <c r="AT154" s="122"/>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row>
    <row r="155" spans="33:103" ht="15" customHeight="1">
      <c r="AG155" s="110"/>
      <c r="AI155" s="234" t="s">
        <v>351</v>
      </c>
      <c r="AJ155" s="234" t="s">
        <v>200</v>
      </c>
      <c r="AK155" s="234" t="s">
        <v>130</v>
      </c>
      <c r="AL155" s="234">
        <v>1</v>
      </c>
      <c r="AM155" s="121"/>
      <c r="AN155" s="234" t="s">
        <v>61</v>
      </c>
      <c r="AO155" s="234" t="s">
        <v>735</v>
      </c>
      <c r="AP155" s="234" t="s">
        <v>61</v>
      </c>
      <c r="AQ155" s="235" t="s">
        <v>813</v>
      </c>
      <c r="AR155" s="234"/>
      <c r="AS155" s="235"/>
      <c r="AT155" s="122"/>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row>
    <row r="156" spans="33:103" ht="15" customHeight="1">
      <c r="AG156" s="110"/>
      <c r="AI156" s="234" t="s">
        <v>939</v>
      </c>
      <c r="AJ156" s="234" t="s">
        <v>335</v>
      </c>
      <c r="AK156" s="234" t="s">
        <v>137</v>
      </c>
      <c r="AL156" s="234">
        <v>1</v>
      </c>
      <c r="AM156" s="121"/>
      <c r="AN156" s="234" t="s">
        <v>577</v>
      </c>
      <c r="AO156" s="234" t="s">
        <v>735</v>
      </c>
      <c r="AP156" s="234" t="s">
        <v>1069</v>
      </c>
      <c r="AQ156" s="235" t="s">
        <v>813</v>
      </c>
      <c r="AR156" s="234"/>
      <c r="AS156" s="235"/>
      <c r="AT156" s="122"/>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row>
    <row r="157" spans="33:103" ht="15" customHeight="1">
      <c r="AG157" s="110"/>
      <c r="AI157" s="234" t="s">
        <v>215</v>
      </c>
      <c r="AJ157" s="234" t="s">
        <v>168</v>
      </c>
      <c r="AK157" s="234" t="s">
        <v>137</v>
      </c>
      <c r="AL157" s="234">
        <v>0.5</v>
      </c>
      <c r="AM157" s="121"/>
      <c r="AN157" s="234" t="s">
        <v>631</v>
      </c>
      <c r="AO157" s="234" t="s">
        <v>735</v>
      </c>
      <c r="AP157" s="234" t="s">
        <v>1070</v>
      </c>
      <c r="AQ157" s="235" t="s">
        <v>813</v>
      </c>
      <c r="AR157" s="234"/>
      <c r="AS157" s="235"/>
      <c r="AT157" s="122"/>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row>
    <row r="158" spans="33:103" ht="15" customHeight="1">
      <c r="AG158" s="110"/>
      <c r="AI158" s="234" t="s">
        <v>940</v>
      </c>
      <c r="AJ158" s="234" t="s">
        <v>563</v>
      </c>
      <c r="AK158" s="234" t="s">
        <v>734</v>
      </c>
      <c r="AL158" s="234">
        <v>1</v>
      </c>
      <c r="AM158" s="121"/>
      <c r="AN158" s="234" t="s">
        <v>62</v>
      </c>
      <c r="AO158" s="234" t="s">
        <v>736</v>
      </c>
      <c r="AP158" s="234" t="s">
        <v>62</v>
      </c>
      <c r="AQ158" s="235" t="s">
        <v>725</v>
      </c>
      <c r="AR158" s="234"/>
      <c r="AS158" s="235"/>
      <c r="AT158" s="122"/>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row>
    <row r="159" spans="33:103" ht="15" customHeight="1">
      <c r="AG159" s="110"/>
      <c r="AI159" s="234" t="s">
        <v>494</v>
      </c>
      <c r="AJ159" s="234" t="s">
        <v>200</v>
      </c>
      <c r="AK159" s="234" t="s">
        <v>767</v>
      </c>
      <c r="AL159" s="234">
        <v>1</v>
      </c>
      <c r="AM159" s="121"/>
      <c r="AN159" s="234" t="s">
        <v>596</v>
      </c>
      <c r="AO159" s="234" t="s">
        <v>736</v>
      </c>
      <c r="AP159" s="234" t="s">
        <v>1071</v>
      </c>
      <c r="AQ159" s="235" t="s">
        <v>813</v>
      </c>
      <c r="AR159" s="234"/>
      <c r="AS159" s="235"/>
      <c r="AT159" s="122"/>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row>
    <row r="160" spans="33:103" ht="15" customHeight="1">
      <c r="AG160" s="110"/>
      <c r="AI160" s="234" t="s">
        <v>182</v>
      </c>
      <c r="AJ160" s="234" t="s">
        <v>245</v>
      </c>
      <c r="AK160" s="234" t="s">
        <v>137</v>
      </c>
      <c r="AL160" s="234">
        <v>1</v>
      </c>
      <c r="AM160" s="121"/>
      <c r="AN160" s="234" t="s">
        <v>582</v>
      </c>
      <c r="AO160" s="234" t="s">
        <v>735</v>
      </c>
      <c r="AP160" s="234" t="s">
        <v>1072</v>
      </c>
      <c r="AQ160" s="235" t="s">
        <v>813</v>
      </c>
      <c r="AR160" s="234"/>
      <c r="AS160" s="235"/>
      <c r="AT160" s="122"/>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row>
    <row r="161" spans="33:103" ht="15" customHeight="1">
      <c r="AG161" s="110"/>
      <c r="AI161" s="234" t="s">
        <v>454</v>
      </c>
      <c r="AJ161" s="234" t="s">
        <v>200</v>
      </c>
      <c r="AK161" s="234" t="s">
        <v>137</v>
      </c>
      <c r="AL161" s="234">
        <v>1</v>
      </c>
      <c r="AM161" s="121"/>
      <c r="AN161" s="234" t="s">
        <v>602</v>
      </c>
      <c r="AO161" s="234" t="s">
        <v>544</v>
      </c>
      <c r="AP161" s="234" t="s">
        <v>1073</v>
      </c>
      <c r="AQ161" s="235" t="s">
        <v>813</v>
      </c>
      <c r="AR161" s="234"/>
      <c r="AS161" s="235"/>
      <c r="AT161" s="122"/>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row>
    <row r="162" spans="33:103" ht="15" customHeight="1">
      <c r="AG162" s="110"/>
      <c r="AI162" s="234" t="s">
        <v>354</v>
      </c>
      <c r="AJ162" s="234" t="s">
        <v>200</v>
      </c>
      <c r="AK162" s="234" t="s">
        <v>137</v>
      </c>
      <c r="AL162" s="234">
        <v>1</v>
      </c>
      <c r="AM162" s="121"/>
      <c r="AN162" s="234" t="s">
        <v>208</v>
      </c>
      <c r="AO162" s="234" t="s">
        <v>544</v>
      </c>
      <c r="AP162" s="234" t="s">
        <v>1074</v>
      </c>
      <c r="AQ162" s="235" t="s">
        <v>725</v>
      </c>
      <c r="AR162" s="234"/>
      <c r="AS162" s="235"/>
      <c r="AT162" s="122"/>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row>
    <row r="163" spans="33:103" ht="15" customHeight="1">
      <c r="AG163" s="110"/>
      <c r="AI163" s="234" t="s">
        <v>491</v>
      </c>
      <c r="AJ163" s="234" t="s">
        <v>200</v>
      </c>
      <c r="AK163" s="234" t="s">
        <v>137</v>
      </c>
      <c r="AL163" s="234">
        <v>1</v>
      </c>
      <c r="AM163" s="121"/>
      <c r="AN163" s="234" t="s">
        <v>587</v>
      </c>
      <c r="AO163" s="234" t="s">
        <v>543</v>
      </c>
      <c r="AP163" s="234" t="s">
        <v>1075</v>
      </c>
      <c r="AQ163" s="235" t="s">
        <v>813</v>
      </c>
      <c r="AR163" s="234"/>
      <c r="AS163" s="235"/>
      <c r="AT163" s="122"/>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row>
    <row r="164" spans="33:103" ht="15" customHeight="1">
      <c r="AG164" s="110"/>
      <c r="AI164" s="234" t="s">
        <v>216</v>
      </c>
      <c r="AJ164" s="234" t="s">
        <v>214</v>
      </c>
      <c r="AK164" s="234" t="s">
        <v>130</v>
      </c>
      <c r="AL164" s="234">
        <v>0.5</v>
      </c>
      <c r="AM164" s="121"/>
      <c r="AN164" s="234" t="s">
        <v>63</v>
      </c>
      <c r="AO164" s="234" t="s">
        <v>737</v>
      </c>
      <c r="AP164" s="234" t="s">
        <v>63</v>
      </c>
      <c r="AQ164" s="235" t="s">
        <v>813</v>
      </c>
      <c r="AR164" s="234"/>
      <c r="AS164" s="235"/>
      <c r="AT164" s="122"/>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row>
    <row r="165" spans="33:103" ht="15" customHeight="1">
      <c r="AG165" s="110"/>
      <c r="AI165" s="234" t="s">
        <v>424</v>
      </c>
      <c r="AJ165" s="234" t="s">
        <v>200</v>
      </c>
      <c r="AK165" s="234" t="s">
        <v>137</v>
      </c>
      <c r="AL165" s="234">
        <v>1</v>
      </c>
      <c r="AM165" s="121"/>
      <c r="AN165" s="234" t="s">
        <v>157</v>
      </c>
      <c r="AO165" s="234" t="s">
        <v>543</v>
      </c>
      <c r="AP165" s="234" t="s">
        <v>1076</v>
      </c>
      <c r="AQ165" s="235" t="s">
        <v>813</v>
      </c>
      <c r="AR165" s="234"/>
      <c r="AS165" s="235"/>
      <c r="AT165" s="122"/>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row>
    <row r="166" spans="33:103" ht="15" customHeight="1">
      <c r="AG166" s="110"/>
      <c r="AI166" s="234" t="s">
        <v>272</v>
      </c>
      <c r="AJ166" s="234" t="s">
        <v>245</v>
      </c>
      <c r="AK166" s="234" t="s">
        <v>130</v>
      </c>
      <c r="AL166" s="234">
        <v>1</v>
      </c>
      <c r="AM166" s="136"/>
      <c r="AN166" s="234" t="s">
        <v>623</v>
      </c>
      <c r="AO166" s="234" t="s">
        <v>735</v>
      </c>
      <c r="AP166" s="234" t="s">
        <v>1077</v>
      </c>
      <c r="AQ166" s="235" t="s">
        <v>813</v>
      </c>
      <c r="AR166" s="234"/>
      <c r="AS166" s="235"/>
      <c r="AT166" s="122"/>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row>
    <row r="167" spans="33:103" ht="15" customHeight="1">
      <c r="AG167" s="110"/>
      <c r="AI167" s="234" t="s">
        <v>332</v>
      </c>
      <c r="AJ167" s="234" t="s">
        <v>200</v>
      </c>
      <c r="AK167" s="234" t="s">
        <v>137</v>
      </c>
      <c r="AL167" s="234">
        <v>1</v>
      </c>
      <c r="AM167" s="121"/>
      <c r="AN167" s="234" t="s">
        <v>628</v>
      </c>
      <c r="AO167" s="234" t="s">
        <v>542</v>
      </c>
      <c r="AP167" s="234" t="s">
        <v>1078</v>
      </c>
      <c r="AQ167" s="235" t="s">
        <v>813</v>
      </c>
      <c r="AR167" s="234"/>
      <c r="AS167" s="235"/>
      <c r="AT167" s="122"/>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row>
    <row r="168" spans="33:103" ht="15" customHeight="1">
      <c r="AG168" s="110"/>
      <c r="AI168" s="234" t="s">
        <v>441</v>
      </c>
      <c r="AJ168" s="234" t="s">
        <v>200</v>
      </c>
      <c r="AK168" s="234" t="s">
        <v>137</v>
      </c>
      <c r="AL168" s="234">
        <v>1</v>
      </c>
      <c r="AM168" s="121"/>
      <c r="AN168" s="234" t="s">
        <v>64</v>
      </c>
      <c r="AO168" s="234" t="s">
        <v>737</v>
      </c>
      <c r="AP168" s="234" t="s">
        <v>64</v>
      </c>
      <c r="AQ168" s="235" t="s">
        <v>813</v>
      </c>
      <c r="AR168" s="234"/>
      <c r="AS168" s="235"/>
      <c r="AT168" s="122"/>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row>
    <row r="169" spans="33:103" ht="15" customHeight="1">
      <c r="AG169" s="110"/>
      <c r="AI169" s="234" t="s">
        <v>488</v>
      </c>
      <c r="AJ169" s="234" t="s">
        <v>200</v>
      </c>
      <c r="AK169" s="234" t="s">
        <v>137</v>
      </c>
      <c r="AL169" s="234">
        <v>1</v>
      </c>
      <c r="AM169" s="121"/>
      <c r="AN169" s="234" t="s">
        <v>626</v>
      </c>
      <c r="AO169" s="234" t="s">
        <v>737</v>
      </c>
      <c r="AP169" s="234" t="s">
        <v>1079</v>
      </c>
      <c r="AQ169" s="235" t="s">
        <v>813</v>
      </c>
      <c r="AR169" s="234"/>
      <c r="AS169" s="235"/>
      <c r="AT169" s="122"/>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row>
    <row r="170" spans="33:103" ht="15" customHeight="1">
      <c r="AG170" s="110"/>
      <c r="AI170" s="234" t="s">
        <v>487</v>
      </c>
      <c r="AJ170" s="234" t="s">
        <v>200</v>
      </c>
      <c r="AK170" s="234" t="s">
        <v>137</v>
      </c>
      <c r="AL170" s="234">
        <v>1</v>
      </c>
      <c r="AM170" s="121"/>
      <c r="AN170" s="234" t="s">
        <v>65</v>
      </c>
      <c r="AO170" s="234" t="s">
        <v>737</v>
      </c>
      <c r="AP170" s="234" t="s">
        <v>65</v>
      </c>
      <c r="AQ170" s="235" t="s">
        <v>725</v>
      </c>
      <c r="AR170" s="234"/>
      <c r="AS170" s="235"/>
      <c r="AT170" s="122"/>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row>
    <row r="171" spans="33:103" ht="15" customHeight="1">
      <c r="AG171" s="110"/>
      <c r="AI171" s="234" t="s">
        <v>511</v>
      </c>
      <c r="AJ171" s="234" t="s">
        <v>200</v>
      </c>
      <c r="AK171" s="234" t="s">
        <v>137</v>
      </c>
      <c r="AL171" s="234">
        <v>1</v>
      </c>
      <c r="AM171" s="121"/>
      <c r="AN171" s="234" t="s">
        <v>737</v>
      </c>
      <c r="AO171" s="234" t="s">
        <v>737</v>
      </c>
      <c r="AP171" s="234" t="s">
        <v>737</v>
      </c>
      <c r="AQ171" s="235" t="s">
        <v>813</v>
      </c>
      <c r="AR171" s="234"/>
      <c r="AS171" s="235"/>
      <c r="AT171" s="122"/>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row>
    <row r="172" spans="33:103" ht="15" customHeight="1">
      <c r="AG172" s="110"/>
      <c r="AI172" s="234" t="s">
        <v>755</v>
      </c>
      <c r="AJ172" s="234" t="s">
        <v>145</v>
      </c>
      <c r="AK172" s="234" t="s">
        <v>734</v>
      </c>
      <c r="AL172" s="234">
        <v>1</v>
      </c>
      <c r="AM172" s="121"/>
      <c r="AN172" s="234" t="s">
        <v>66</v>
      </c>
      <c r="AO172" s="234" t="s">
        <v>735</v>
      </c>
      <c r="AP172" s="234" t="s">
        <v>66</v>
      </c>
      <c r="AQ172" s="235" t="s">
        <v>813</v>
      </c>
      <c r="AR172" s="234"/>
      <c r="AS172" s="235"/>
      <c r="AT172" s="122"/>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row>
    <row r="173" spans="33:103" ht="15" customHeight="1">
      <c r="AG173" s="110"/>
      <c r="AI173" s="234" t="s">
        <v>455</v>
      </c>
      <c r="AJ173" s="234" t="s">
        <v>200</v>
      </c>
      <c r="AK173" s="234" t="s">
        <v>130</v>
      </c>
      <c r="AL173" s="234">
        <v>1</v>
      </c>
      <c r="AM173" s="121"/>
      <c r="AN173" s="234" t="s">
        <v>570</v>
      </c>
      <c r="AO173" s="234" t="s">
        <v>542</v>
      </c>
      <c r="AP173" s="234" t="s">
        <v>1080</v>
      </c>
      <c r="AQ173" s="235" t="s">
        <v>813</v>
      </c>
      <c r="AR173" s="234"/>
      <c r="AS173" s="235"/>
      <c r="AT173" s="122"/>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row>
    <row r="174" spans="33:103" ht="15" customHeight="1">
      <c r="AG174" s="110"/>
      <c r="AI174" s="234" t="s">
        <v>429</v>
      </c>
      <c r="AJ174" s="234" t="s">
        <v>200</v>
      </c>
      <c r="AK174" s="234" t="s">
        <v>137</v>
      </c>
      <c r="AL174" s="234">
        <v>1</v>
      </c>
      <c r="AM174" s="121"/>
      <c r="AN174" s="234" t="s">
        <v>687</v>
      </c>
      <c r="AO174" s="234" t="s">
        <v>735</v>
      </c>
      <c r="AP174" s="234" t="s">
        <v>1081</v>
      </c>
      <c r="AQ174" s="235" t="s">
        <v>813</v>
      </c>
      <c r="AR174" s="234"/>
      <c r="AS174" s="235"/>
      <c r="AT174" s="122"/>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row>
    <row r="175" spans="33:103" ht="15" customHeight="1">
      <c r="AG175" s="110"/>
      <c r="AI175" s="234" t="s">
        <v>941</v>
      </c>
      <c r="AJ175" s="234" t="s">
        <v>168</v>
      </c>
      <c r="AK175" s="234" t="s">
        <v>137</v>
      </c>
      <c r="AL175" s="234">
        <v>0.25</v>
      </c>
      <c r="AM175" s="121"/>
      <c r="AN175" s="234" t="s">
        <v>591</v>
      </c>
      <c r="AO175" s="234" t="s">
        <v>543</v>
      </c>
      <c r="AP175" s="234" t="s">
        <v>1082</v>
      </c>
      <c r="AQ175" s="235" t="s">
        <v>813</v>
      </c>
      <c r="AR175" s="234"/>
      <c r="AS175" s="235"/>
      <c r="AT175" s="122"/>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row>
    <row r="176" spans="33:103" ht="15" customHeight="1">
      <c r="AG176" s="110"/>
      <c r="AI176" s="234" t="s">
        <v>399</v>
      </c>
      <c r="AJ176" s="234" t="s">
        <v>200</v>
      </c>
      <c r="AK176" s="234" t="s">
        <v>130</v>
      </c>
      <c r="AL176" s="234">
        <v>1</v>
      </c>
      <c r="AM176" s="121"/>
      <c r="AN176" s="234" t="s">
        <v>233</v>
      </c>
      <c r="AO176" s="234" t="s">
        <v>543</v>
      </c>
      <c r="AP176" s="234" t="s">
        <v>1083</v>
      </c>
      <c r="AQ176" s="235" t="s">
        <v>813</v>
      </c>
      <c r="AR176" s="234" t="s">
        <v>33</v>
      </c>
      <c r="AS176" s="235" t="s">
        <v>813</v>
      </c>
      <c r="AT176" s="122"/>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row>
    <row r="177" spans="33:103" ht="15" customHeight="1">
      <c r="AG177" s="110"/>
      <c r="AI177" s="234" t="s">
        <v>275</v>
      </c>
      <c r="AJ177" s="234" t="s">
        <v>245</v>
      </c>
      <c r="AK177" s="234" t="s">
        <v>130</v>
      </c>
      <c r="AL177" s="234">
        <v>1</v>
      </c>
      <c r="AM177" s="121"/>
      <c r="AN177" s="234" t="s">
        <v>416</v>
      </c>
      <c r="AO177" s="234" t="s">
        <v>542</v>
      </c>
      <c r="AP177" s="234" t="s">
        <v>68</v>
      </c>
      <c r="AQ177" s="235" t="s">
        <v>813</v>
      </c>
      <c r="AR177" s="234" t="s">
        <v>18</v>
      </c>
      <c r="AS177" s="235" t="s">
        <v>813</v>
      </c>
      <c r="AT177" s="122"/>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row>
    <row r="178" spans="33:103" ht="15" customHeight="1">
      <c r="AG178" s="110"/>
      <c r="AI178" s="234" t="s">
        <v>756</v>
      </c>
      <c r="AJ178" s="234" t="s">
        <v>198</v>
      </c>
      <c r="AK178" s="234" t="s">
        <v>757</v>
      </c>
      <c r="AL178" s="234">
        <v>1</v>
      </c>
      <c r="AM178" s="121"/>
      <c r="AN178" s="234" t="s">
        <v>629</v>
      </c>
      <c r="AO178" s="234" t="s">
        <v>543</v>
      </c>
      <c r="AP178" s="234" t="s">
        <v>1084</v>
      </c>
      <c r="AQ178" s="235" t="s">
        <v>813</v>
      </c>
      <c r="AR178" s="234"/>
      <c r="AS178" s="235"/>
      <c r="AT178" s="122"/>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row>
    <row r="179" spans="33:103" ht="15" customHeight="1">
      <c r="AG179" s="110"/>
      <c r="AI179" s="234" t="s">
        <v>219</v>
      </c>
      <c r="AJ179" s="234" t="s">
        <v>335</v>
      </c>
      <c r="AK179" s="234" t="s">
        <v>137</v>
      </c>
      <c r="AL179" s="234">
        <v>1</v>
      </c>
      <c r="AM179" s="121"/>
      <c r="AN179" s="234" t="s">
        <v>1085</v>
      </c>
      <c r="AO179" s="234" t="s">
        <v>543</v>
      </c>
      <c r="AP179" s="234" t="s">
        <v>1086</v>
      </c>
      <c r="AQ179" s="235" t="s">
        <v>813</v>
      </c>
      <c r="AR179" s="234"/>
      <c r="AS179" s="235"/>
      <c r="AT179" s="122"/>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row>
    <row r="180" spans="33:103" ht="15" customHeight="1">
      <c r="AG180" s="110"/>
      <c r="AI180" s="234" t="s">
        <v>181</v>
      </c>
      <c r="AJ180" s="234" t="s">
        <v>168</v>
      </c>
      <c r="AK180" s="234" t="s">
        <v>130</v>
      </c>
      <c r="AL180" s="234">
        <v>0.25</v>
      </c>
      <c r="AM180" s="121"/>
      <c r="AN180" s="234" t="s">
        <v>408</v>
      </c>
      <c r="AO180" s="234" t="s">
        <v>544</v>
      </c>
      <c r="AP180" s="234" t="s">
        <v>1087</v>
      </c>
      <c r="AQ180" s="235" t="s">
        <v>813</v>
      </c>
      <c r="AR180" s="234" t="s">
        <v>1088</v>
      </c>
      <c r="AS180" s="235" t="s">
        <v>813</v>
      </c>
      <c r="AT180" s="122"/>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row>
    <row r="181" spans="33:103" ht="15" customHeight="1">
      <c r="AG181" s="110"/>
      <c r="AI181" s="234" t="s">
        <v>333</v>
      </c>
      <c r="AJ181" s="234" t="s">
        <v>235</v>
      </c>
      <c r="AK181" s="234" t="s">
        <v>137</v>
      </c>
      <c r="AL181" s="234">
        <v>1</v>
      </c>
      <c r="AM181" s="121"/>
      <c r="AN181" s="234" t="s">
        <v>71</v>
      </c>
      <c r="AO181" s="234" t="s">
        <v>737</v>
      </c>
      <c r="AP181" s="234" t="s">
        <v>71</v>
      </c>
      <c r="AQ181" s="235" t="s">
        <v>813</v>
      </c>
      <c r="AR181" s="234"/>
      <c r="AS181" s="235"/>
      <c r="AT181" s="122"/>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row>
    <row r="182" spans="33:103" ht="15" customHeight="1">
      <c r="AG182" s="110"/>
      <c r="AI182" s="234" t="s">
        <v>199</v>
      </c>
      <c r="AJ182" s="234" t="s">
        <v>200</v>
      </c>
      <c r="AK182" s="234" t="s">
        <v>130</v>
      </c>
      <c r="AL182" s="234">
        <v>0.25</v>
      </c>
      <c r="AM182" s="121"/>
      <c r="AN182" s="234" t="s">
        <v>72</v>
      </c>
      <c r="AO182" s="234" t="s">
        <v>543</v>
      </c>
      <c r="AP182" s="234" t="s">
        <v>72</v>
      </c>
      <c r="AQ182" s="235" t="s">
        <v>813</v>
      </c>
      <c r="AR182" s="234"/>
      <c r="AS182" s="235"/>
      <c r="AT182" s="122"/>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row>
    <row r="183" spans="33:103" ht="15" customHeight="1">
      <c r="AG183" s="110"/>
      <c r="AI183" s="234" t="s">
        <v>942</v>
      </c>
      <c r="AJ183" s="234" t="s">
        <v>145</v>
      </c>
      <c r="AK183" s="234" t="s">
        <v>734</v>
      </c>
      <c r="AL183" s="234">
        <v>1</v>
      </c>
      <c r="AM183" s="121"/>
      <c r="AN183" s="234" t="s">
        <v>565</v>
      </c>
      <c r="AO183" s="234" t="s">
        <v>542</v>
      </c>
      <c r="AP183" s="234" t="s">
        <v>1089</v>
      </c>
      <c r="AQ183" s="235" t="s">
        <v>813</v>
      </c>
      <c r="AR183" s="234"/>
      <c r="AS183" s="235"/>
      <c r="AT183" s="122"/>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row>
    <row r="184" spans="33:103" ht="15" customHeight="1">
      <c r="AG184" s="110"/>
      <c r="AI184" s="234" t="s">
        <v>458</v>
      </c>
      <c r="AJ184" s="234" t="s">
        <v>200</v>
      </c>
      <c r="AK184" s="234" t="s">
        <v>137</v>
      </c>
      <c r="AL184" s="234">
        <v>1</v>
      </c>
      <c r="AM184" s="121"/>
      <c r="AN184" s="234" t="s">
        <v>630</v>
      </c>
      <c r="AO184" s="234" t="s">
        <v>543</v>
      </c>
      <c r="AP184" s="234" t="s">
        <v>1090</v>
      </c>
      <c r="AQ184" s="235" t="s">
        <v>813</v>
      </c>
      <c r="AR184" s="234"/>
      <c r="AS184" s="235"/>
      <c r="AT184" s="122"/>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row>
    <row r="185" spans="33:103" ht="15" customHeight="1">
      <c r="AG185" s="110"/>
      <c r="AI185" s="234" t="s">
        <v>250</v>
      </c>
      <c r="AJ185" s="234" t="s">
        <v>197</v>
      </c>
      <c r="AK185" s="234" t="s">
        <v>130</v>
      </c>
      <c r="AL185" s="234">
        <v>0.75</v>
      </c>
      <c r="AM185" s="121"/>
      <c r="AN185" s="234" t="s">
        <v>609</v>
      </c>
      <c r="AO185" s="234" t="s">
        <v>735</v>
      </c>
      <c r="AP185" s="234" t="s">
        <v>1091</v>
      </c>
      <c r="AQ185" s="235" t="s">
        <v>813</v>
      </c>
      <c r="AR185" s="234"/>
      <c r="AS185" s="235"/>
      <c r="AT185" s="122"/>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row>
    <row r="186" spans="33:103" ht="15" customHeight="1">
      <c r="AG186" s="110"/>
      <c r="AI186" s="234" t="s">
        <v>340</v>
      </c>
      <c r="AJ186" s="234" t="s">
        <v>200</v>
      </c>
      <c r="AK186" s="234" t="s">
        <v>137</v>
      </c>
      <c r="AL186" s="234">
        <v>1</v>
      </c>
      <c r="AM186" s="121"/>
      <c r="AN186" s="234" t="s">
        <v>887</v>
      </c>
      <c r="AO186" s="234" t="s">
        <v>543</v>
      </c>
      <c r="AP186" s="234" t="s">
        <v>887</v>
      </c>
      <c r="AQ186" s="235" t="s">
        <v>813</v>
      </c>
      <c r="AR186" s="234"/>
      <c r="AS186" s="235"/>
      <c r="AT186" s="122"/>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row>
    <row r="187" spans="33:103" ht="15" customHeight="1">
      <c r="AG187" s="110"/>
      <c r="AI187" s="234" t="s">
        <v>943</v>
      </c>
      <c r="AJ187" s="234" t="s">
        <v>235</v>
      </c>
      <c r="AK187" s="234" t="s">
        <v>130</v>
      </c>
      <c r="AL187" s="234">
        <v>0.25</v>
      </c>
      <c r="AM187" s="121"/>
      <c r="AN187" s="234" t="s">
        <v>622</v>
      </c>
      <c r="AO187" s="234" t="s">
        <v>545</v>
      </c>
      <c r="AP187" s="234" t="s">
        <v>1092</v>
      </c>
      <c r="AQ187" s="235" t="s">
        <v>813</v>
      </c>
      <c r="AR187" s="234"/>
      <c r="AS187" s="235"/>
      <c r="AT187" s="122"/>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row>
    <row r="188" spans="33:103" ht="15" customHeight="1">
      <c r="AG188" s="110"/>
      <c r="AI188" s="234" t="s">
        <v>758</v>
      </c>
      <c r="AJ188" s="234" t="s">
        <v>214</v>
      </c>
      <c r="AK188" s="234" t="s">
        <v>130</v>
      </c>
      <c r="AL188" s="234">
        <v>1</v>
      </c>
      <c r="AM188" s="121"/>
      <c r="AN188" s="234" t="s">
        <v>686</v>
      </c>
      <c r="AO188" s="234" t="s">
        <v>736</v>
      </c>
      <c r="AP188" s="234" t="s">
        <v>1093</v>
      </c>
      <c r="AQ188" s="235" t="s">
        <v>813</v>
      </c>
      <c r="AR188" s="234"/>
      <c r="AS188" s="235"/>
      <c r="AT188" s="122"/>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row>
    <row r="189" spans="33:103" ht="15" customHeight="1">
      <c r="AG189" s="110"/>
      <c r="AI189" s="234" t="s">
        <v>418</v>
      </c>
      <c r="AJ189" s="234" t="s">
        <v>200</v>
      </c>
      <c r="AK189" s="234" t="s">
        <v>944</v>
      </c>
      <c r="AL189" s="234">
        <v>1</v>
      </c>
      <c r="AM189" s="121"/>
      <c r="AN189" s="234" t="s">
        <v>382</v>
      </c>
      <c r="AO189" s="234" t="s">
        <v>544</v>
      </c>
      <c r="AP189" s="234" t="s">
        <v>1094</v>
      </c>
      <c r="AQ189" s="235" t="s">
        <v>725</v>
      </c>
      <c r="AR189" s="234"/>
      <c r="AS189" s="235"/>
      <c r="AT189" s="122"/>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row>
    <row r="190" spans="33:103" ht="15" customHeight="1">
      <c r="AG190" s="110"/>
      <c r="AI190" s="234" t="s">
        <v>633</v>
      </c>
      <c r="AJ190" s="234" t="s">
        <v>145</v>
      </c>
      <c r="AK190" s="234" t="s">
        <v>734</v>
      </c>
      <c r="AL190" s="234">
        <v>1</v>
      </c>
      <c r="AM190" s="121"/>
      <c r="AN190" s="234" t="s">
        <v>660</v>
      </c>
      <c r="AO190" s="234" t="s">
        <v>544</v>
      </c>
      <c r="AP190" s="234" t="s">
        <v>1095</v>
      </c>
      <c r="AQ190" s="235" t="s">
        <v>813</v>
      </c>
      <c r="AR190" s="234"/>
      <c r="AS190" s="235"/>
      <c r="AT190" s="122"/>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row>
    <row r="191" spans="33:103" ht="15" customHeight="1">
      <c r="AG191" s="110"/>
      <c r="AI191" s="234" t="s">
        <v>759</v>
      </c>
      <c r="AJ191" s="234" t="s">
        <v>168</v>
      </c>
      <c r="AK191" s="234" t="s">
        <v>130</v>
      </c>
      <c r="AL191" s="234">
        <v>0.5</v>
      </c>
      <c r="AM191" s="121"/>
      <c r="AN191" s="234" t="s">
        <v>657</v>
      </c>
      <c r="AO191" s="234" t="s">
        <v>544</v>
      </c>
      <c r="AP191" s="234" t="s">
        <v>1096</v>
      </c>
      <c r="AQ191" s="235" t="s">
        <v>813</v>
      </c>
      <c r="AR191" s="234"/>
      <c r="AS191" s="235"/>
      <c r="AT191" s="122"/>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row>
    <row r="192" spans="33:103" ht="15" customHeight="1">
      <c r="AG192" s="110"/>
      <c r="AI192" s="234" t="s">
        <v>760</v>
      </c>
      <c r="AJ192" s="234" t="s">
        <v>245</v>
      </c>
      <c r="AK192" s="234" t="s">
        <v>137</v>
      </c>
      <c r="AL192" s="234">
        <v>1</v>
      </c>
      <c r="AM192" s="121"/>
      <c r="AN192" s="234" t="s">
        <v>786</v>
      </c>
      <c r="AO192" s="234" t="s">
        <v>545</v>
      </c>
      <c r="AP192" s="234" t="s">
        <v>73</v>
      </c>
      <c r="AQ192" s="235" t="s">
        <v>813</v>
      </c>
      <c r="AR192" s="234" t="s">
        <v>554</v>
      </c>
      <c r="AS192" s="235" t="s">
        <v>813</v>
      </c>
      <c r="AT192" s="122"/>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row>
    <row r="193" spans="33:103" ht="15" customHeight="1">
      <c r="AG193" s="110"/>
      <c r="AI193" s="234" t="s">
        <v>476</v>
      </c>
      <c r="AJ193" s="234" t="s">
        <v>200</v>
      </c>
      <c r="AK193" s="234" t="s">
        <v>137</v>
      </c>
      <c r="AL193" s="234">
        <v>1</v>
      </c>
      <c r="AM193" s="121"/>
      <c r="AN193" s="234" t="s">
        <v>681</v>
      </c>
      <c r="AO193" s="234" t="s">
        <v>735</v>
      </c>
      <c r="AP193" s="234" t="s">
        <v>1097</v>
      </c>
      <c r="AQ193" s="235" t="s">
        <v>813</v>
      </c>
      <c r="AR193" s="234"/>
      <c r="AS193" s="235"/>
      <c r="AT193" s="122"/>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row>
    <row r="194" spans="33:103" ht="15" customHeight="1">
      <c r="AG194" s="110"/>
      <c r="AI194" s="234" t="s">
        <v>945</v>
      </c>
      <c r="AJ194" s="234" t="s">
        <v>168</v>
      </c>
      <c r="AK194" s="234" t="s">
        <v>137</v>
      </c>
      <c r="AL194" s="234">
        <v>0.5</v>
      </c>
      <c r="AM194" s="121"/>
      <c r="AN194" s="234" t="s">
        <v>888</v>
      </c>
      <c r="AO194" s="234" t="s">
        <v>545</v>
      </c>
      <c r="AP194" s="234" t="s">
        <v>888</v>
      </c>
      <c r="AQ194" s="235" t="s">
        <v>813</v>
      </c>
      <c r="AR194" s="234"/>
      <c r="AS194" s="235"/>
      <c r="AT194" s="122"/>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row>
    <row r="195" spans="33:103" ht="15" customHeight="1">
      <c r="AG195" s="110"/>
      <c r="AI195" s="234" t="s">
        <v>279</v>
      </c>
      <c r="AJ195" s="234" t="s">
        <v>245</v>
      </c>
      <c r="AK195" s="234" t="s">
        <v>137</v>
      </c>
      <c r="AL195" s="234">
        <v>1</v>
      </c>
      <c r="AM195" s="121"/>
      <c r="AN195" s="234" t="s">
        <v>639</v>
      </c>
      <c r="AO195" s="234" t="s">
        <v>545</v>
      </c>
      <c r="AP195" s="234" t="s">
        <v>1098</v>
      </c>
      <c r="AQ195" s="235" t="s">
        <v>813</v>
      </c>
      <c r="AR195" s="234"/>
      <c r="AS195" s="235"/>
      <c r="AT195" s="122"/>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row>
    <row r="196" spans="33:103" ht="15" customHeight="1">
      <c r="AG196" s="110"/>
      <c r="AI196" s="234" t="s">
        <v>762</v>
      </c>
      <c r="AJ196" s="234" t="s">
        <v>168</v>
      </c>
      <c r="AK196" s="234" t="s">
        <v>137</v>
      </c>
      <c r="AL196" s="234">
        <v>0.5</v>
      </c>
      <c r="AM196" s="136"/>
      <c r="AN196" s="234" t="s">
        <v>241</v>
      </c>
      <c r="AO196" s="234" t="s">
        <v>544</v>
      </c>
      <c r="AP196" s="234" t="s">
        <v>1099</v>
      </c>
      <c r="AQ196" s="235" t="s">
        <v>813</v>
      </c>
      <c r="AR196" s="234"/>
      <c r="AS196" s="235"/>
      <c r="AT196" s="122"/>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row>
    <row r="197" spans="33:103" ht="15" customHeight="1">
      <c r="AG197" s="110"/>
      <c r="AI197" s="234" t="s">
        <v>381</v>
      </c>
      <c r="AJ197" s="234" t="s">
        <v>200</v>
      </c>
      <c r="AK197" s="234" t="s">
        <v>137</v>
      </c>
      <c r="AL197" s="234">
        <v>1</v>
      </c>
      <c r="AM197" s="136"/>
      <c r="AN197" s="234" t="s">
        <v>75</v>
      </c>
      <c r="AO197" s="234" t="s">
        <v>545</v>
      </c>
      <c r="AP197" s="234" t="s">
        <v>75</v>
      </c>
      <c r="AQ197" s="235" t="s">
        <v>813</v>
      </c>
      <c r="AR197" s="234"/>
      <c r="AS197" s="235"/>
      <c r="AT197" s="122"/>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row>
    <row r="198" spans="33:103" ht="15" customHeight="1">
      <c r="AG198" s="110"/>
      <c r="AI198" s="234" t="s">
        <v>946</v>
      </c>
      <c r="AJ198" s="234" t="s">
        <v>200</v>
      </c>
      <c r="AK198" s="234" t="s">
        <v>130</v>
      </c>
      <c r="AL198" s="234">
        <v>1</v>
      </c>
      <c r="AM198" s="121"/>
      <c r="AN198" s="234" t="s">
        <v>304</v>
      </c>
      <c r="AO198" s="234" t="s">
        <v>545</v>
      </c>
      <c r="AP198" s="234" t="s">
        <v>1100</v>
      </c>
      <c r="AQ198" s="235" t="s">
        <v>813</v>
      </c>
      <c r="AR198" s="234"/>
      <c r="AS198" s="235"/>
      <c r="AT198" s="122"/>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row>
    <row r="199" spans="33:103" ht="15" customHeight="1">
      <c r="AG199" s="110"/>
      <c r="AI199" s="234" t="s">
        <v>395</v>
      </c>
      <c r="AJ199" s="234" t="s">
        <v>200</v>
      </c>
      <c r="AK199" s="234" t="s">
        <v>137</v>
      </c>
      <c r="AL199" s="234">
        <v>1</v>
      </c>
      <c r="AM199" s="121"/>
      <c r="AN199" s="234" t="s">
        <v>76</v>
      </c>
      <c r="AO199" s="234" t="s">
        <v>544</v>
      </c>
      <c r="AP199" s="234" t="s">
        <v>76</v>
      </c>
      <c r="AQ199" s="235" t="s">
        <v>725</v>
      </c>
      <c r="AR199" s="234"/>
      <c r="AS199" s="235"/>
      <c r="AT199" s="122"/>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row>
    <row r="200" spans="33:103" ht="15" customHeight="1">
      <c r="AG200" s="110"/>
      <c r="AI200" s="234" t="s">
        <v>131</v>
      </c>
      <c r="AJ200" s="234" t="s">
        <v>132</v>
      </c>
      <c r="AK200" s="234" t="s">
        <v>133</v>
      </c>
      <c r="AL200" s="234">
        <v>0.25</v>
      </c>
      <c r="AM200" s="136"/>
      <c r="AN200" s="234" t="s">
        <v>606</v>
      </c>
      <c r="AO200" s="234" t="s">
        <v>544</v>
      </c>
      <c r="AP200" s="234" t="s">
        <v>1101</v>
      </c>
      <c r="AQ200" s="235" t="s">
        <v>813</v>
      </c>
      <c r="AR200" s="234"/>
      <c r="AS200" s="235"/>
      <c r="AT200" s="122"/>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row>
    <row r="201" spans="33:103" ht="15" customHeight="1">
      <c r="AG201" s="110"/>
      <c r="AI201" s="234" t="s">
        <v>227</v>
      </c>
      <c r="AJ201" s="234" t="s">
        <v>168</v>
      </c>
      <c r="AK201" s="234" t="s">
        <v>137</v>
      </c>
      <c r="AL201" s="234">
        <v>0.5</v>
      </c>
      <c r="AM201" s="121"/>
      <c r="AN201" s="234" t="s">
        <v>790</v>
      </c>
      <c r="AO201" s="234" t="s">
        <v>735</v>
      </c>
      <c r="AP201" s="234" t="s">
        <v>1102</v>
      </c>
      <c r="AQ201" s="235" t="s">
        <v>813</v>
      </c>
      <c r="AR201" s="234"/>
      <c r="AS201" s="235"/>
      <c r="AT201" s="122"/>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row>
    <row r="202" spans="33:103" ht="15" customHeight="1">
      <c r="AG202" s="110"/>
      <c r="AI202" s="234" t="s">
        <v>509</v>
      </c>
      <c r="AJ202" s="234" t="s">
        <v>200</v>
      </c>
      <c r="AK202" s="234" t="s">
        <v>137</v>
      </c>
      <c r="AL202" s="234">
        <v>1</v>
      </c>
      <c r="AM202" s="121"/>
      <c r="AN202" s="234" t="s">
        <v>316</v>
      </c>
      <c r="AO202" s="234" t="s">
        <v>543</v>
      </c>
      <c r="AP202" s="234" t="s">
        <v>77</v>
      </c>
      <c r="AQ202" s="235" t="s">
        <v>813</v>
      </c>
      <c r="AR202" s="234" t="s">
        <v>17</v>
      </c>
      <c r="AS202" s="235" t="s">
        <v>813</v>
      </c>
      <c r="AT202" s="122"/>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row>
    <row r="203" spans="33:103" ht="15" customHeight="1">
      <c r="AG203" s="110"/>
      <c r="AI203" s="234" t="s">
        <v>947</v>
      </c>
      <c r="AJ203" s="234" t="s">
        <v>168</v>
      </c>
      <c r="AK203" s="234" t="s">
        <v>130</v>
      </c>
      <c r="AL203" s="234">
        <v>0.25</v>
      </c>
      <c r="AM203" s="121"/>
      <c r="AN203" s="234" t="s">
        <v>889</v>
      </c>
      <c r="AO203" s="234" t="s">
        <v>543</v>
      </c>
      <c r="AP203" s="234" t="s">
        <v>889</v>
      </c>
      <c r="AQ203" s="235" t="s">
        <v>813</v>
      </c>
      <c r="AR203" s="234"/>
      <c r="AS203" s="235"/>
      <c r="AT203" s="122"/>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row>
    <row r="204" spans="33:103" ht="15" customHeight="1">
      <c r="AG204" s="110"/>
      <c r="AI204" s="234" t="s">
        <v>948</v>
      </c>
      <c r="AJ204" s="234" t="s">
        <v>145</v>
      </c>
      <c r="AK204" s="234" t="s">
        <v>734</v>
      </c>
      <c r="AL204" s="234">
        <v>1</v>
      </c>
      <c r="AM204" s="121"/>
      <c r="AN204" s="234" t="s">
        <v>566</v>
      </c>
      <c r="AO204" s="234" t="s">
        <v>735</v>
      </c>
      <c r="AP204" s="234" t="s">
        <v>1103</v>
      </c>
      <c r="AQ204" s="235" t="s">
        <v>813</v>
      </c>
      <c r="AR204" s="234"/>
      <c r="AS204" s="235"/>
      <c r="AT204" s="122"/>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row>
    <row r="205" spans="33:103" ht="15" customHeight="1">
      <c r="AG205" s="110"/>
      <c r="AI205" s="234" t="s">
        <v>507</v>
      </c>
      <c r="AJ205" s="234" t="s">
        <v>200</v>
      </c>
      <c r="AK205" s="234" t="s">
        <v>137</v>
      </c>
      <c r="AL205" s="234">
        <v>1</v>
      </c>
      <c r="AM205" s="121"/>
      <c r="AN205" s="234" t="s">
        <v>79</v>
      </c>
      <c r="AO205" s="234" t="s">
        <v>735</v>
      </c>
      <c r="AP205" s="234" t="s">
        <v>79</v>
      </c>
      <c r="AQ205" s="235" t="s">
        <v>813</v>
      </c>
      <c r="AR205" s="234"/>
      <c r="AS205" s="235"/>
      <c r="AT205" s="122"/>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row>
    <row r="206" spans="33:103" ht="15" customHeight="1">
      <c r="AG206" s="110"/>
      <c r="AI206" s="234" t="s">
        <v>949</v>
      </c>
      <c r="AJ206" s="234" t="s">
        <v>168</v>
      </c>
      <c r="AK206" s="234" t="s">
        <v>137</v>
      </c>
      <c r="AL206" s="234">
        <v>0.5</v>
      </c>
      <c r="AM206" s="121"/>
      <c r="AN206" s="234" t="s">
        <v>80</v>
      </c>
      <c r="AO206" s="234" t="s">
        <v>543</v>
      </c>
      <c r="AP206" s="234" t="s">
        <v>80</v>
      </c>
      <c r="AQ206" s="235" t="s">
        <v>813</v>
      </c>
      <c r="AR206" s="234"/>
      <c r="AS206" s="235"/>
      <c r="AT206" s="122"/>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row>
    <row r="207" spans="33:103" ht="15" customHeight="1">
      <c r="AG207" s="110"/>
      <c r="AI207" s="234" t="s">
        <v>303</v>
      </c>
      <c r="AJ207" s="234" t="s">
        <v>245</v>
      </c>
      <c r="AK207" s="234" t="s">
        <v>137</v>
      </c>
      <c r="AL207" s="234">
        <v>1</v>
      </c>
      <c r="AM207" s="121"/>
      <c r="AN207" s="234" t="s">
        <v>81</v>
      </c>
      <c r="AO207" s="234" t="s">
        <v>543</v>
      </c>
      <c r="AP207" s="234" t="s">
        <v>81</v>
      </c>
      <c r="AQ207" s="235" t="s">
        <v>813</v>
      </c>
      <c r="AR207" s="234"/>
      <c r="AS207" s="235"/>
      <c r="AT207" s="122"/>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row>
    <row r="208" spans="33:103" ht="15" customHeight="1">
      <c r="AG208" s="110"/>
      <c r="AI208" s="234" t="s">
        <v>763</v>
      </c>
      <c r="AJ208" s="234" t="s">
        <v>198</v>
      </c>
      <c r="AK208" s="234" t="s">
        <v>764</v>
      </c>
      <c r="AL208" s="234">
        <v>1</v>
      </c>
      <c r="AM208" s="121"/>
      <c r="AN208" s="234" t="s">
        <v>665</v>
      </c>
      <c r="AO208" s="234" t="s">
        <v>737</v>
      </c>
      <c r="AP208" s="234" t="s">
        <v>1104</v>
      </c>
      <c r="AQ208" s="235" t="s">
        <v>813</v>
      </c>
      <c r="AR208" s="234"/>
      <c r="AS208" s="235"/>
      <c r="AT208" s="122"/>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row>
    <row r="209" spans="33:103" ht="15" customHeight="1">
      <c r="AG209" s="110"/>
      <c r="AI209" s="234" t="s">
        <v>950</v>
      </c>
      <c r="AJ209" s="234" t="s">
        <v>245</v>
      </c>
      <c r="AK209" s="234" t="s">
        <v>137</v>
      </c>
      <c r="AL209" s="234">
        <v>1</v>
      </c>
      <c r="AM209" s="121"/>
      <c r="AN209" s="234" t="s">
        <v>670</v>
      </c>
      <c r="AO209" s="234" t="s">
        <v>736</v>
      </c>
      <c r="AP209" s="234" t="s">
        <v>1105</v>
      </c>
      <c r="AQ209" s="235" t="s">
        <v>813</v>
      </c>
      <c r="AR209" s="234"/>
      <c r="AS209" s="235"/>
      <c r="AT209" s="122"/>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row>
    <row r="210" spans="33:103" ht="15" customHeight="1">
      <c r="AG210" s="110"/>
      <c r="AI210" s="234" t="s">
        <v>951</v>
      </c>
      <c r="AJ210" s="234" t="s">
        <v>145</v>
      </c>
      <c r="AK210" s="234" t="s">
        <v>734</v>
      </c>
      <c r="AL210" s="234">
        <v>1</v>
      </c>
      <c r="AM210" s="121"/>
      <c r="AN210" s="234" t="s">
        <v>82</v>
      </c>
      <c r="AO210" s="234" t="s">
        <v>545</v>
      </c>
      <c r="AP210" s="234" t="s">
        <v>82</v>
      </c>
      <c r="AQ210" s="235" t="s">
        <v>725</v>
      </c>
      <c r="AR210" s="234"/>
      <c r="AS210" s="235"/>
      <c r="AT210" s="122"/>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row>
    <row r="211" spans="33:103" ht="15" customHeight="1">
      <c r="AG211" s="110"/>
      <c r="AI211" s="234" t="s">
        <v>447</v>
      </c>
      <c r="AJ211" s="234" t="s">
        <v>200</v>
      </c>
      <c r="AK211" s="234" t="s">
        <v>137</v>
      </c>
      <c r="AL211" s="234">
        <v>1</v>
      </c>
      <c r="AM211" s="121"/>
      <c r="AN211" s="234" t="s">
        <v>669</v>
      </c>
      <c r="AO211" s="234" t="s">
        <v>545</v>
      </c>
      <c r="AP211" s="234" t="s">
        <v>1106</v>
      </c>
      <c r="AQ211" s="235" t="s">
        <v>813</v>
      </c>
      <c r="AR211" s="234"/>
      <c r="AS211" s="235"/>
      <c r="AT211" s="122"/>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row>
    <row r="212" spans="33:103" ht="15" customHeight="1">
      <c r="AG212" s="110"/>
      <c r="AI212" s="234" t="s">
        <v>503</v>
      </c>
      <c r="AJ212" s="234" t="s">
        <v>200</v>
      </c>
      <c r="AK212" s="234" t="s">
        <v>137</v>
      </c>
      <c r="AL212" s="234">
        <v>1</v>
      </c>
      <c r="AM212" s="121"/>
      <c r="AN212" s="234" t="s">
        <v>636</v>
      </c>
      <c r="AO212" s="234" t="s">
        <v>736</v>
      </c>
      <c r="AP212" s="234" t="s">
        <v>1107</v>
      </c>
      <c r="AQ212" s="235" t="s">
        <v>813</v>
      </c>
      <c r="AR212" s="234"/>
      <c r="AS212" s="235"/>
      <c r="AT212" s="122"/>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row>
    <row r="213" spans="33:103" ht="15" customHeight="1">
      <c r="AG213" s="110"/>
      <c r="AI213" s="234" t="s">
        <v>185</v>
      </c>
      <c r="AJ213" s="234" t="s">
        <v>168</v>
      </c>
      <c r="AK213" s="234" t="s">
        <v>130</v>
      </c>
      <c r="AL213" s="234">
        <v>0.25</v>
      </c>
      <c r="AM213" s="121"/>
      <c r="AN213" s="234" t="s">
        <v>662</v>
      </c>
      <c r="AO213" s="234" t="s">
        <v>737</v>
      </c>
      <c r="AP213" s="234" t="s">
        <v>1108</v>
      </c>
      <c r="AQ213" s="235" t="s">
        <v>813</v>
      </c>
      <c r="AR213" s="234"/>
      <c r="AS213" s="235"/>
      <c r="AT213" s="122"/>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row>
    <row r="214" spans="33:103" ht="15" customHeight="1">
      <c r="AG214" s="110"/>
      <c r="AI214" s="234" t="s">
        <v>500</v>
      </c>
      <c r="AJ214" s="234" t="s">
        <v>200</v>
      </c>
      <c r="AK214" s="234" t="s">
        <v>137</v>
      </c>
      <c r="AL214" s="234">
        <v>1</v>
      </c>
      <c r="AM214" s="136"/>
      <c r="AN214" s="234" t="s">
        <v>555</v>
      </c>
      <c r="AO214" s="234" t="s">
        <v>737</v>
      </c>
      <c r="AP214" s="234" t="s">
        <v>555</v>
      </c>
      <c r="AQ214" s="235" t="s">
        <v>725</v>
      </c>
      <c r="AR214" s="234"/>
      <c r="AS214" s="235"/>
      <c r="AT214" s="122"/>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row>
    <row r="215" spans="33:103" ht="15" customHeight="1">
      <c r="AG215" s="110"/>
      <c r="AI215" s="234" t="s">
        <v>390</v>
      </c>
      <c r="AJ215" s="234" t="s">
        <v>200</v>
      </c>
      <c r="AK215" s="234" t="s">
        <v>137</v>
      </c>
      <c r="AL215" s="234">
        <v>1</v>
      </c>
      <c r="AM215" s="121"/>
      <c r="AN215" s="234" t="s">
        <v>153</v>
      </c>
      <c r="AO215" s="234" t="s">
        <v>736</v>
      </c>
      <c r="AP215" s="234" t="s">
        <v>84</v>
      </c>
      <c r="AQ215" s="235" t="s">
        <v>813</v>
      </c>
      <c r="AR215" s="234" t="s">
        <v>85</v>
      </c>
      <c r="AS215" s="235" t="s">
        <v>813</v>
      </c>
      <c r="AT215" s="122"/>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row>
    <row r="216" spans="33:103" ht="15" customHeight="1">
      <c r="AG216" s="110"/>
      <c r="AI216" s="234" t="s">
        <v>411</v>
      </c>
      <c r="AJ216" s="234" t="s">
        <v>200</v>
      </c>
      <c r="AK216" s="234" t="s">
        <v>137</v>
      </c>
      <c r="AL216" s="234">
        <v>1</v>
      </c>
      <c r="AM216" s="121"/>
      <c r="AN216" s="234" t="s">
        <v>643</v>
      </c>
      <c r="AO216" s="234" t="s">
        <v>542</v>
      </c>
      <c r="AP216" s="234" t="s">
        <v>1109</v>
      </c>
      <c r="AQ216" s="235" t="s">
        <v>813</v>
      </c>
      <c r="AR216" s="234"/>
      <c r="AS216" s="235"/>
      <c r="AT216" s="122"/>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row>
    <row r="217" spans="33:103" ht="15" customHeight="1">
      <c r="AG217" s="110"/>
      <c r="AI217" s="234" t="s">
        <v>427</v>
      </c>
      <c r="AJ217" s="234" t="s">
        <v>200</v>
      </c>
      <c r="AK217" s="234" t="s">
        <v>137</v>
      </c>
      <c r="AL217" s="234">
        <v>1</v>
      </c>
      <c r="AM217" s="121"/>
      <c r="AN217" s="234" t="s">
        <v>86</v>
      </c>
      <c r="AO217" s="234" t="s">
        <v>544</v>
      </c>
      <c r="AP217" s="234" t="s">
        <v>86</v>
      </c>
      <c r="AQ217" s="235" t="s">
        <v>725</v>
      </c>
      <c r="AR217" s="234"/>
      <c r="AS217" s="235"/>
      <c r="AT217" s="122"/>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row>
    <row r="218" spans="33:103" ht="15" customHeight="1">
      <c r="AG218" s="110"/>
      <c r="AI218" s="234" t="s">
        <v>251</v>
      </c>
      <c r="AJ218" s="234" t="s">
        <v>245</v>
      </c>
      <c r="AK218" s="234" t="s">
        <v>137</v>
      </c>
      <c r="AL218" s="234">
        <v>1</v>
      </c>
      <c r="AM218" s="121"/>
      <c r="AN218" s="234" t="s">
        <v>87</v>
      </c>
      <c r="AO218" s="234" t="s">
        <v>544</v>
      </c>
      <c r="AP218" s="234" t="s">
        <v>87</v>
      </c>
      <c r="AQ218" s="235" t="s">
        <v>725</v>
      </c>
      <c r="AR218" s="234"/>
      <c r="AS218" s="235"/>
      <c r="AT218" s="122"/>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row>
    <row r="219" spans="33:103" ht="15" customHeight="1">
      <c r="AG219" s="110"/>
      <c r="AI219" s="234" t="s">
        <v>310</v>
      </c>
      <c r="AJ219" s="234" t="s">
        <v>245</v>
      </c>
      <c r="AK219" s="234" t="s">
        <v>137</v>
      </c>
      <c r="AL219" s="234">
        <v>1</v>
      </c>
      <c r="AM219" s="121"/>
      <c r="AN219" s="234" t="s">
        <v>574</v>
      </c>
      <c r="AO219" s="234" t="s">
        <v>737</v>
      </c>
      <c r="AP219" s="234" t="s">
        <v>1110</v>
      </c>
      <c r="AQ219" s="235" t="s">
        <v>813</v>
      </c>
      <c r="AR219" s="234"/>
      <c r="AS219" s="235"/>
      <c r="AT219" s="122"/>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row>
    <row r="220" spans="33:103" ht="15" customHeight="1">
      <c r="AG220" s="110"/>
      <c r="AI220" s="234" t="s">
        <v>257</v>
      </c>
      <c r="AJ220" s="234" t="s">
        <v>335</v>
      </c>
      <c r="AK220" s="234" t="s">
        <v>137</v>
      </c>
      <c r="AL220" s="234">
        <v>1</v>
      </c>
      <c r="AM220" s="121"/>
      <c r="AN220" s="234" t="s">
        <v>412</v>
      </c>
      <c r="AO220" s="234" t="s">
        <v>736</v>
      </c>
      <c r="AP220" s="234" t="s">
        <v>88</v>
      </c>
      <c r="AQ220" s="235" t="s">
        <v>813</v>
      </c>
      <c r="AR220" s="234" t="s">
        <v>67</v>
      </c>
      <c r="AS220" s="235" t="s">
        <v>813</v>
      </c>
      <c r="AT220" s="122"/>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row>
    <row r="221" spans="33:103" ht="15" customHeight="1">
      <c r="AG221" s="110"/>
      <c r="AI221" s="234" t="s">
        <v>276</v>
      </c>
      <c r="AJ221" s="234" t="s">
        <v>245</v>
      </c>
      <c r="AK221" s="234" t="s">
        <v>130</v>
      </c>
      <c r="AL221" s="234">
        <v>1</v>
      </c>
      <c r="AM221" s="121"/>
      <c r="AN221" s="234" t="s">
        <v>89</v>
      </c>
      <c r="AO221" s="234" t="s">
        <v>543</v>
      </c>
      <c r="AP221" s="234" t="s">
        <v>89</v>
      </c>
      <c r="AQ221" s="235" t="s">
        <v>725</v>
      </c>
      <c r="AR221" s="234"/>
      <c r="AS221" s="235"/>
      <c r="AT221" s="122"/>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row>
    <row r="222" spans="33:103" ht="15" customHeight="1">
      <c r="AG222" s="110"/>
      <c r="AI222" s="234" t="s">
        <v>640</v>
      </c>
      <c r="AJ222" s="234" t="s">
        <v>145</v>
      </c>
      <c r="AK222" s="234" t="s">
        <v>734</v>
      </c>
      <c r="AL222" s="234">
        <v>1</v>
      </c>
      <c r="AM222" s="121"/>
      <c r="AN222" s="234" t="s">
        <v>90</v>
      </c>
      <c r="AO222" s="234" t="s">
        <v>544</v>
      </c>
      <c r="AP222" s="234" t="s">
        <v>90</v>
      </c>
      <c r="AQ222" s="235" t="s">
        <v>813</v>
      </c>
      <c r="AR222" s="234"/>
      <c r="AS222" s="235"/>
      <c r="AT222" s="122"/>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row>
    <row r="223" spans="33:103" ht="15" customHeight="1">
      <c r="AG223" s="110"/>
      <c r="AI223" s="234" t="s">
        <v>445</v>
      </c>
      <c r="AJ223" s="234" t="s">
        <v>200</v>
      </c>
      <c r="AK223" s="234" t="s">
        <v>137</v>
      </c>
      <c r="AL223" s="234">
        <v>1</v>
      </c>
      <c r="AM223" s="121"/>
      <c r="AN223" s="234" t="s">
        <v>91</v>
      </c>
      <c r="AO223" s="234" t="s">
        <v>736</v>
      </c>
      <c r="AP223" s="234" t="s">
        <v>91</v>
      </c>
      <c r="AQ223" s="235" t="s">
        <v>813</v>
      </c>
      <c r="AR223" s="234"/>
      <c r="AS223" s="235"/>
      <c r="AT223" s="122"/>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row>
    <row r="224" spans="33:103" ht="15" customHeight="1">
      <c r="AG224" s="110"/>
      <c r="AI224" s="234" t="s">
        <v>144</v>
      </c>
      <c r="AJ224" s="234" t="s">
        <v>145</v>
      </c>
      <c r="AK224" s="234" t="s">
        <v>130</v>
      </c>
      <c r="AL224" s="234">
        <v>0.5</v>
      </c>
      <c r="AM224" s="121"/>
      <c r="AN224" s="234" t="s">
        <v>1111</v>
      </c>
      <c r="AO224" s="234" t="s">
        <v>736</v>
      </c>
      <c r="AP224" s="234" t="s">
        <v>1112</v>
      </c>
      <c r="AQ224" s="235" t="s">
        <v>813</v>
      </c>
      <c r="AR224" s="234"/>
      <c r="AS224" s="235"/>
      <c r="AT224" s="122"/>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row>
    <row r="225" spans="33:103" ht="15" customHeight="1">
      <c r="AG225" s="110"/>
      <c r="AI225" s="234" t="s">
        <v>360</v>
      </c>
      <c r="AJ225" s="234" t="s">
        <v>200</v>
      </c>
      <c r="AK225" s="234" t="s">
        <v>137</v>
      </c>
      <c r="AL225" s="234">
        <v>1</v>
      </c>
      <c r="AM225" s="121"/>
      <c r="AN225" s="234" t="s">
        <v>1113</v>
      </c>
      <c r="AO225" s="234" t="s">
        <v>736</v>
      </c>
      <c r="AP225" s="234" t="s">
        <v>1112</v>
      </c>
      <c r="AQ225" s="235" t="s">
        <v>813</v>
      </c>
      <c r="AR225" s="234" t="s">
        <v>1114</v>
      </c>
      <c r="AS225" s="235" t="s">
        <v>813</v>
      </c>
      <c r="AT225" s="122"/>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row>
    <row r="226" spans="33:103" ht="15" customHeight="1">
      <c r="AG226" s="110"/>
      <c r="AI226" s="234" t="s">
        <v>367</v>
      </c>
      <c r="AJ226" s="234" t="s">
        <v>200</v>
      </c>
      <c r="AK226" s="234" t="s">
        <v>137</v>
      </c>
      <c r="AL226" s="234">
        <v>1</v>
      </c>
      <c r="AM226" s="121"/>
      <c r="AN226" s="234" t="s">
        <v>890</v>
      </c>
      <c r="AO226" s="234" t="s">
        <v>737</v>
      </c>
      <c r="AP226" s="234" t="s">
        <v>1115</v>
      </c>
      <c r="AQ226" s="235" t="s">
        <v>813</v>
      </c>
      <c r="AR226" s="234"/>
      <c r="AS226" s="235"/>
      <c r="AT226" s="122"/>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row>
    <row r="227" spans="33:103" ht="15" customHeight="1">
      <c r="AG227" s="110"/>
      <c r="AI227" s="234" t="s">
        <v>502</v>
      </c>
      <c r="AJ227" s="234" t="s">
        <v>200</v>
      </c>
      <c r="AK227" s="234" t="s">
        <v>137</v>
      </c>
      <c r="AL227" s="234">
        <v>1</v>
      </c>
      <c r="AM227" s="121"/>
      <c r="AN227" s="234" t="s">
        <v>1116</v>
      </c>
      <c r="AO227" s="234" t="s">
        <v>544</v>
      </c>
      <c r="AP227" s="234" t="s">
        <v>1117</v>
      </c>
      <c r="AQ227" s="235" t="s">
        <v>725</v>
      </c>
      <c r="AR227" s="234" t="s">
        <v>74</v>
      </c>
      <c r="AS227" s="235" t="s">
        <v>725</v>
      </c>
      <c r="AT227" s="122"/>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row>
    <row r="228" spans="33:103" ht="15" customHeight="1">
      <c r="AG228" s="110"/>
      <c r="AI228" s="234" t="s">
        <v>765</v>
      </c>
      <c r="AJ228" s="234" t="s">
        <v>154</v>
      </c>
      <c r="AK228" s="234" t="s">
        <v>137</v>
      </c>
      <c r="AL228" s="234">
        <v>0.25</v>
      </c>
      <c r="AM228" s="121"/>
      <c r="AN228" s="234" t="s">
        <v>712</v>
      </c>
      <c r="AO228" s="234" t="s">
        <v>544</v>
      </c>
      <c r="AP228" s="234" t="s">
        <v>712</v>
      </c>
      <c r="AQ228" s="235" t="s">
        <v>813</v>
      </c>
      <c r="AR228" s="234"/>
      <c r="AS228" s="235"/>
      <c r="AT228" s="122"/>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row>
    <row r="229" spans="33:103" ht="15" customHeight="1">
      <c r="AG229" s="110"/>
      <c r="AI229" s="234" t="s">
        <v>952</v>
      </c>
      <c r="AJ229" s="234" t="s">
        <v>245</v>
      </c>
      <c r="AK229" s="234" t="s">
        <v>130</v>
      </c>
      <c r="AL229" s="234">
        <v>1</v>
      </c>
      <c r="AM229" s="121"/>
      <c r="AN229" s="234" t="s">
        <v>1118</v>
      </c>
      <c r="AO229" s="234" t="s">
        <v>736</v>
      </c>
      <c r="AP229" s="234" t="s">
        <v>1119</v>
      </c>
      <c r="AQ229" s="235" t="s">
        <v>813</v>
      </c>
      <c r="AR229" s="234"/>
      <c r="AS229" s="235"/>
      <c r="AT229" s="122"/>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row>
    <row r="230" spans="33:103" ht="15" customHeight="1">
      <c r="AG230" s="110"/>
      <c r="AI230" s="234" t="s">
        <v>389</v>
      </c>
      <c r="AJ230" s="234" t="s">
        <v>200</v>
      </c>
      <c r="AK230" s="234" t="s">
        <v>137</v>
      </c>
      <c r="AL230" s="234">
        <v>1</v>
      </c>
      <c r="AM230" s="136"/>
      <c r="AN230" s="234" t="s">
        <v>95</v>
      </c>
      <c r="AO230" s="234" t="s">
        <v>544</v>
      </c>
      <c r="AP230" s="234" t="s">
        <v>95</v>
      </c>
      <c r="AQ230" s="235" t="s">
        <v>725</v>
      </c>
      <c r="AR230" s="234"/>
      <c r="AS230" s="235"/>
      <c r="AT230" s="122"/>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row>
    <row r="231" spans="33:103" ht="15" customHeight="1">
      <c r="AG231" s="110"/>
      <c r="AI231" s="234" t="s">
        <v>953</v>
      </c>
      <c r="AJ231" s="234" t="s">
        <v>138</v>
      </c>
      <c r="AK231" s="234" t="s">
        <v>734</v>
      </c>
      <c r="AL231" s="234">
        <v>1</v>
      </c>
      <c r="AM231" s="121"/>
      <c r="AN231" s="234" t="s">
        <v>247</v>
      </c>
      <c r="AO231" s="234" t="s">
        <v>544</v>
      </c>
      <c r="AP231" s="234" t="s">
        <v>1120</v>
      </c>
      <c r="AQ231" s="235" t="s">
        <v>813</v>
      </c>
      <c r="AR231" s="234"/>
      <c r="AS231" s="235"/>
      <c r="AT231" s="122"/>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row>
    <row r="232" spans="33:103" ht="15" customHeight="1">
      <c r="AG232" s="110"/>
      <c r="AI232" s="234" t="s">
        <v>438</v>
      </c>
      <c r="AJ232" s="234" t="s">
        <v>200</v>
      </c>
      <c r="AK232" s="234" t="s">
        <v>137</v>
      </c>
      <c r="AL232" s="234">
        <v>1</v>
      </c>
      <c r="AM232" s="121"/>
      <c r="AN232" s="234" t="s">
        <v>1121</v>
      </c>
      <c r="AO232" s="234" t="s">
        <v>736</v>
      </c>
      <c r="AP232" s="234" t="s">
        <v>1121</v>
      </c>
      <c r="AQ232" s="235" t="s">
        <v>813</v>
      </c>
      <c r="AR232" s="234"/>
      <c r="AS232" s="235"/>
      <c r="AT232" s="122"/>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row>
    <row r="233" spans="33:103" ht="15" customHeight="1">
      <c r="AG233" s="110"/>
      <c r="AI233" s="234" t="s">
        <v>218</v>
      </c>
      <c r="AJ233" s="234" t="s">
        <v>168</v>
      </c>
      <c r="AK233" s="234" t="s">
        <v>137</v>
      </c>
      <c r="AL233" s="234">
        <v>0.5</v>
      </c>
      <c r="AM233" s="121"/>
      <c r="AN233" s="234" t="s">
        <v>96</v>
      </c>
      <c r="AO233" s="234" t="s">
        <v>545</v>
      </c>
      <c r="AP233" s="234" t="s">
        <v>96</v>
      </c>
      <c r="AQ233" s="235" t="s">
        <v>813</v>
      </c>
      <c r="AR233" s="234"/>
      <c r="AS233" s="235"/>
      <c r="AT233" s="122"/>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row>
    <row r="234" spans="33:103" ht="15" customHeight="1">
      <c r="AG234" s="110"/>
      <c r="AI234" s="234" t="s">
        <v>766</v>
      </c>
      <c r="AJ234" s="234" t="s">
        <v>200</v>
      </c>
      <c r="AK234" s="234" t="s">
        <v>767</v>
      </c>
      <c r="AL234" s="234">
        <v>1</v>
      </c>
      <c r="AM234" s="121"/>
      <c r="AN234" s="234" t="s">
        <v>891</v>
      </c>
      <c r="AO234" s="234" t="s">
        <v>736</v>
      </c>
      <c r="AP234" s="234" t="s">
        <v>891</v>
      </c>
      <c r="AQ234" s="235" t="s">
        <v>725</v>
      </c>
      <c r="AR234" s="234"/>
      <c r="AS234" s="235"/>
      <c r="AT234" s="122"/>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row>
    <row r="235" spans="33:103" ht="15" customHeight="1">
      <c r="AG235" s="110"/>
      <c r="AI235" s="234" t="s">
        <v>283</v>
      </c>
      <c r="AJ235" s="234" t="s">
        <v>168</v>
      </c>
      <c r="AK235" s="234" t="s">
        <v>137</v>
      </c>
      <c r="AL235" s="234">
        <v>0.5</v>
      </c>
      <c r="AM235" s="121"/>
      <c r="AN235" s="234" t="s">
        <v>892</v>
      </c>
      <c r="AO235" s="234" t="s">
        <v>543</v>
      </c>
      <c r="AP235" s="234" t="s">
        <v>892</v>
      </c>
      <c r="AQ235" s="235" t="s">
        <v>813</v>
      </c>
      <c r="AR235" s="234"/>
      <c r="AS235" s="235"/>
      <c r="AT235" s="122"/>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row>
    <row r="236" spans="33:103" ht="15" customHeight="1">
      <c r="AG236" s="110"/>
      <c r="AI236" s="234" t="s">
        <v>139</v>
      </c>
      <c r="AJ236" s="234" t="s">
        <v>132</v>
      </c>
      <c r="AK236" s="234" t="s">
        <v>137</v>
      </c>
      <c r="AL236" s="234">
        <v>0.25</v>
      </c>
      <c r="AM236" s="121"/>
      <c r="AN236" s="234" t="s">
        <v>578</v>
      </c>
      <c r="AO236" s="234" t="s">
        <v>736</v>
      </c>
      <c r="AP236" s="234" t="s">
        <v>1122</v>
      </c>
      <c r="AQ236" s="235" t="s">
        <v>813</v>
      </c>
      <c r="AR236" s="234"/>
      <c r="AS236" s="235"/>
      <c r="AT236" s="122"/>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row>
    <row r="237" spans="33:103" ht="15" customHeight="1">
      <c r="AG237" s="110"/>
      <c r="AI237" s="234" t="s">
        <v>768</v>
      </c>
      <c r="AJ237" s="234" t="s">
        <v>335</v>
      </c>
      <c r="AK237" s="234" t="s">
        <v>137</v>
      </c>
      <c r="AL237" s="234">
        <v>1</v>
      </c>
      <c r="AM237" s="121"/>
      <c r="AN237" s="234" t="s">
        <v>136</v>
      </c>
      <c r="AO237" s="234" t="s">
        <v>545</v>
      </c>
      <c r="AP237" s="234" t="s">
        <v>1123</v>
      </c>
      <c r="AQ237" s="235" t="s">
        <v>813</v>
      </c>
      <c r="AR237" s="234" t="s">
        <v>15</v>
      </c>
      <c r="AS237" s="235" t="s">
        <v>813</v>
      </c>
      <c r="AT237" s="122"/>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row>
    <row r="238" spans="33:103" ht="15" customHeight="1">
      <c r="AG238" s="110"/>
      <c r="AI238" s="234" t="s">
        <v>504</v>
      </c>
      <c r="AJ238" s="234" t="s">
        <v>200</v>
      </c>
      <c r="AK238" s="234" t="s">
        <v>137</v>
      </c>
      <c r="AL238" s="234">
        <v>1</v>
      </c>
      <c r="AM238" s="121"/>
      <c r="AN238" s="234" t="s">
        <v>97</v>
      </c>
      <c r="AO238" s="234" t="s">
        <v>542</v>
      </c>
      <c r="AP238" s="234" t="s">
        <v>97</v>
      </c>
      <c r="AQ238" s="235" t="s">
        <v>813</v>
      </c>
      <c r="AR238" s="234"/>
      <c r="AS238" s="235"/>
      <c r="AT238" s="122"/>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row>
    <row r="239" spans="33:103" ht="15" customHeight="1">
      <c r="AG239" s="110"/>
      <c r="AI239" s="234" t="s">
        <v>363</v>
      </c>
      <c r="AJ239" s="234" t="s">
        <v>200</v>
      </c>
      <c r="AK239" s="234" t="s">
        <v>137</v>
      </c>
      <c r="AL239" s="234">
        <v>1</v>
      </c>
      <c r="AM239" s="121"/>
      <c r="AN239" s="234" t="s">
        <v>680</v>
      </c>
      <c r="AO239" s="234" t="s">
        <v>735</v>
      </c>
      <c r="AP239" s="234" t="s">
        <v>1124</v>
      </c>
      <c r="AQ239" s="235" t="s">
        <v>813</v>
      </c>
      <c r="AR239" s="234"/>
      <c r="AS239" s="235"/>
      <c r="AT239" s="122"/>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row>
    <row r="240" spans="33:103" ht="15" customHeight="1">
      <c r="AG240" s="110"/>
      <c r="AI240" s="234" t="s">
        <v>284</v>
      </c>
      <c r="AJ240" s="234" t="s">
        <v>245</v>
      </c>
      <c r="AK240" s="234" t="s">
        <v>130</v>
      </c>
      <c r="AL240" s="234">
        <v>1</v>
      </c>
      <c r="AM240" s="121"/>
      <c r="AN240" s="234" t="s">
        <v>893</v>
      </c>
      <c r="AO240" s="234" t="s">
        <v>544</v>
      </c>
      <c r="AP240" s="234" t="s">
        <v>1125</v>
      </c>
      <c r="AQ240" s="235" t="s">
        <v>813</v>
      </c>
      <c r="AR240" s="234"/>
      <c r="AS240" s="235"/>
      <c r="AT240" s="122"/>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row>
    <row r="241" spans="33:103" ht="15" customHeight="1">
      <c r="AG241" s="110"/>
      <c r="AI241" s="234" t="s">
        <v>505</v>
      </c>
      <c r="AJ241" s="234" t="s">
        <v>200</v>
      </c>
      <c r="AK241" s="234" t="s">
        <v>137</v>
      </c>
      <c r="AL241" s="234">
        <v>1</v>
      </c>
      <c r="AM241" s="121"/>
      <c r="AN241" s="234" t="s">
        <v>1126</v>
      </c>
      <c r="AO241" s="234" t="s">
        <v>736</v>
      </c>
      <c r="AP241" s="234" t="s">
        <v>1127</v>
      </c>
      <c r="AQ241" s="235" t="s">
        <v>725</v>
      </c>
      <c r="AR241" s="234"/>
      <c r="AS241" s="235"/>
      <c r="AT241" s="122"/>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row>
    <row r="242" spans="33:103" ht="15" customHeight="1">
      <c r="AG242" s="110"/>
      <c r="AI242" s="234" t="s">
        <v>260</v>
      </c>
      <c r="AJ242" s="234" t="s">
        <v>198</v>
      </c>
      <c r="AK242" s="234" t="s">
        <v>261</v>
      </c>
      <c r="AL242" s="234">
        <v>0.75</v>
      </c>
      <c r="AM242" s="121"/>
      <c r="AN242" s="234" t="s">
        <v>793</v>
      </c>
      <c r="AO242" s="234" t="s">
        <v>544</v>
      </c>
      <c r="AP242" s="234" t="s">
        <v>793</v>
      </c>
      <c r="AQ242" s="235" t="s">
        <v>813</v>
      </c>
      <c r="AR242" s="234"/>
      <c r="AS242" s="235"/>
      <c r="AT242" s="122"/>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row>
    <row r="243" spans="33:103" ht="15" customHeight="1">
      <c r="AG243" s="110"/>
      <c r="AI243" s="234" t="s">
        <v>242</v>
      </c>
      <c r="AJ243" s="234" t="s">
        <v>335</v>
      </c>
      <c r="AK243" s="234" t="s">
        <v>130</v>
      </c>
      <c r="AL243" s="234">
        <v>1</v>
      </c>
      <c r="AM243" s="121"/>
      <c r="AN243" s="234" t="s">
        <v>100</v>
      </c>
      <c r="AO243" s="234" t="s">
        <v>735</v>
      </c>
      <c r="AP243" s="234" t="s">
        <v>100</v>
      </c>
      <c r="AQ243" s="235" t="s">
        <v>725</v>
      </c>
      <c r="AR243" s="234"/>
      <c r="AS243" s="235"/>
      <c r="AT243" s="122"/>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row>
    <row r="244" spans="33:103" ht="15" customHeight="1">
      <c r="AG244" s="110"/>
      <c r="AI244" s="234" t="s">
        <v>954</v>
      </c>
      <c r="AJ244" s="234" t="s">
        <v>145</v>
      </c>
      <c r="AK244" s="234" t="s">
        <v>734</v>
      </c>
      <c r="AL244" s="234">
        <v>1</v>
      </c>
      <c r="AM244" s="121"/>
      <c r="AN244" s="234" t="s">
        <v>674</v>
      </c>
      <c r="AO244" s="234" t="s">
        <v>735</v>
      </c>
      <c r="AP244" s="234" t="s">
        <v>1128</v>
      </c>
      <c r="AQ244" s="235" t="s">
        <v>813</v>
      </c>
      <c r="AR244" s="234"/>
      <c r="AS244" s="235"/>
      <c r="AT244" s="122"/>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row>
    <row r="245" spans="33:103" ht="15" customHeight="1">
      <c r="AG245" s="110"/>
      <c r="AI245" s="234" t="s">
        <v>285</v>
      </c>
      <c r="AJ245" s="234" t="s">
        <v>176</v>
      </c>
      <c r="AK245" s="234" t="s">
        <v>137</v>
      </c>
      <c r="AL245" s="234">
        <v>1</v>
      </c>
      <c r="AM245" s="121"/>
      <c r="AN245" s="234" t="s">
        <v>101</v>
      </c>
      <c r="AO245" s="234" t="s">
        <v>735</v>
      </c>
      <c r="AP245" s="234" t="s">
        <v>101</v>
      </c>
      <c r="AQ245" s="235" t="s">
        <v>813</v>
      </c>
      <c r="AR245" s="234"/>
      <c r="AS245" s="235"/>
      <c r="AT245" s="122"/>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row>
    <row r="246" spans="33:103" ht="15" customHeight="1">
      <c r="AG246" s="110"/>
      <c r="AI246" s="234" t="s">
        <v>506</v>
      </c>
      <c r="AJ246" s="234" t="s">
        <v>145</v>
      </c>
      <c r="AK246" s="234" t="s">
        <v>130</v>
      </c>
      <c r="AL246" s="234">
        <v>0.5</v>
      </c>
      <c r="AM246" s="121"/>
      <c r="AN246" s="234" t="s">
        <v>673</v>
      </c>
      <c r="AO246" s="234" t="s">
        <v>545</v>
      </c>
      <c r="AP246" s="234" t="s">
        <v>1129</v>
      </c>
      <c r="AQ246" s="235" t="s">
        <v>813</v>
      </c>
      <c r="AR246" s="234"/>
      <c r="AS246" s="235"/>
      <c r="AT246" s="122"/>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row>
    <row r="247" spans="33:103" ht="15" customHeight="1">
      <c r="AG247" s="110"/>
      <c r="AI247" s="234" t="s">
        <v>230</v>
      </c>
      <c r="AJ247" s="234" t="s">
        <v>168</v>
      </c>
      <c r="AK247" s="234" t="s">
        <v>137</v>
      </c>
      <c r="AL247" s="234">
        <v>0.5</v>
      </c>
      <c r="AM247" s="121"/>
      <c r="AN247" s="234" t="s">
        <v>209</v>
      </c>
      <c r="AO247" s="234" t="s">
        <v>545</v>
      </c>
      <c r="AP247" s="234" t="s">
        <v>209</v>
      </c>
      <c r="AQ247" s="235" t="s">
        <v>725</v>
      </c>
      <c r="AR247" s="234"/>
      <c r="AS247" s="235"/>
      <c r="AT247" s="122"/>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row>
    <row r="248" spans="33:103" ht="15" customHeight="1">
      <c r="AG248" s="110"/>
      <c r="AI248" s="234" t="s">
        <v>371</v>
      </c>
      <c r="AJ248" s="234" t="s">
        <v>200</v>
      </c>
      <c r="AK248" s="234" t="s">
        <v>137</v>
      </c>
      <c r="AL248" s="234">
        <v>1</v>
      </c>
      <c r="AM248" s="121"/>
      <c r="AN248" s="234" t="s">
        <v>627</v>
      </c>
      <c r="AO248" s="234" t="s">
        <v>545</v>
      </c>
      <c r="AP248" s="234" t="s">
        <v>1130</v>
      </c>
      <c r="AQ248" s="235" t="s">
        <v>813</v>
      </c>
      <c r="AR248" s="234"/>
      <c r="AS248" s="235"/>
      <c r="AT248" s="122"/>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row>
    <row r="249" spans="33:103" ht="15" customHeight="1">
      <c r="AG249" s="110"/>
      <c r="AI249" s="234" t="s">
        <v>213</v>
      </c>
      <c r="AJ249" s="234" t="s">
        <v>214</v>
      </c>
      <c r="AK249" s="234" t="s">
        <v>137</v>
      </c>
      <c r="AL249" s="234">
        <v>0.5</v>
      </c>
      <c r="AM249" s="121"/>
      <c r="AN249" s="234" t="s">
        <v>684</v>
      </c>
      <c r="AO249" s="234" t="s">
        <v>545</v>
      </c>
      <c r="AP249" s="234" t="s">
        <v>1131</v>
      </c>
      <c r="AQ249" s="235" t="s">
        <v>813</v>
      </c>
      <c r="AR249" s="234"/>
      <c r="AS249" s="235"/>
      <c r="AT249" s="122"/>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row>
    <row r="250" spans="33:103" ht="15" customHeight="1">
      <c r="AG250" s="110"/>
      <c r="AI250" s="234" t="s">
        <v>484</v>
      </c>
      <c r="AJ250" s="234" t="s">
        <v>200</v>
      </c>
      <c r="AK250" s="234" t="s">
        <v>137</v>
      </c>
      <c r="AL250" s="234">
        <v>1</v>
      </c>
      <c r="AM250" s="136"/>
      <c r="AN250" s="234" t="s">
        <v>102</v>
      </c>
      <c r="AO250" s="234" t="s">
        <v>545</v>
      </c>
      <c r="AP250" s="234" t="s">
        <v>102</v>
      </c>
      <c r="AQ250" s="235" t="s">
        <v>813</v>
      </c>
      <c r="AR250" s="234"/>
      <c r="AS250" s="235"/>
      <c r="AT250" s="122"/>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row>
    <row r="251" spans="33:103" ht="15" customHeight="1">
      <c r="AG251" s="110"/>
      <c r="AI251" s="234" t="s">
        <v>955</v>
      </c>
      <c r="AJ251" s="234" t="s">
        <v>132</v>
      </c>
      <c r="AK251" s="234" t="s">
        <v>137</v>
      </c>
      <c r="AL251" s="234">
        <v>0.25</v>
      </c>
      <c r="AM251" s="121"/>
      <c r="AN251" s="234" t="s">
        <v>103</v>
      </c>
      <c r="AO251" s="234" t="s">
        <v>545</v>
      </c>
      <c r="AP251" s="234" t="s">
        <v>103</v>
      </c>
      <c r="AQ251" s="235" t="s">
        <v>813</v>
      </c>
      <c r="AR251" s="234"/>
      <c r="AS251" s="235"/>
      <c r="AT251" s="122"/>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row>
    <row r="252" spans="33:103" ht="15" customHeight="1">
      <c r="AG252" s="110"/>
      <c r="AI252" s="234" t="s">
        <v>141</v>
      </c>
      <c r="AJ252" s="234" t="s">
        <v>132</v>
      </c>
      <c r="AK252" s="234" t="s">
        <v>133</v>
      </c>
      <c r="AL252" s="234">
        <v>0.25</v>
      </c>
      <c r="AM252" s="121"/>
      <c r="AN252" s="234" t="s">
        <v>104</v>
      </c>
      <c r="AO252" s="234" t="s">
        <v>737</v>
      </c>
      <c r="AP252" s="234" t="s">
        <v>104</v>
      </c>
      <c r="AQ252" s="235" t="s">
        <v>813</v>
      </c>
      <c r="AR252" s="234"/>
      <c r="AS252" s="235"/>
      <c r="AT252" s="122"/>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row>
    <row r="253" spans="33:103" ht="15" customHeight="1">
      <c r="AG253" s="110"/>
      <c r="AI253" s="234" t="s">
        <v>236</v>
      </c>
      <c r="AJ253" s="234" t="s">
        <v>200</v>
      </c>
      <c r="AK253" s="234" t="s">
        <v>137</v>
      </c>
      <c r="AL253" s="234">
        <v>0.5</v>
      </c>
      <c r="AM253" s="121"/>
      <c r="AN253" s="234" t="s">
        <v>105</v>
      </c>
      <c r="AO253" s="234" t="s">
        <v>737</v>
      </c>
      <c r="AP253" s="234" t="s">
        <v>105</v>
      </c>
      <c r="AQ253" s="235" t="s">
        <v>813</v>
      </c>
      <c r="AR253" s="234"/>
      <c r="AS253" s="235"/>
      <c r="AT253" s="122"/>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row>
    <row r="254" spans="33:103" ht="15" customHeight="1">
      <c r="AG254" s="110"/>
      <c r="AI254" s="234" t="s">
        <v>152</v>
      </c>
      <c r="AJ254" s="234" t="s">
        <v>145</v>
      </c>
      <c r="AK254" s="234" t="s">
        <v>137</v>
      </c>
      <c r="AL254" s="234">
        <v>0.5</v>
      </c>
      <c r="AM254" s="121"/>
      <c r="AN254" s="234" t="s">
        <v>106</v>
      </c>
      <c r="AO254" s="234" t="s">
        <v>737</v>
      </c>
      <c r="AP254" s="234" t="s">
        <v>106</v>
      </c>
      <c r="AQ254" s="235" t="s">
        <v>813</v>
      </c>
      <c r="AR254" s="234"/>
      <c r="AS254" s="235"/>
      <c r="AT254" s="122"/>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row>
    <row r="255" spans="33:103" ht="15" customHeight="1">
      <c r="AG255" s="110"/>
      <c r="AI255" s="234" t="s">
        <v>201</v>
      </c>
      <c r="AJ255" s="234" t="s">
        <v>198</v>
      </c>
      <c r="AK255" s="234" t="s">
        <v>202</v>
      </c>
      <c r="AL255" s="234">
        <v>0.25</v>
      </c>
      <c r="AM255" s="136"/>
      <c r="AN255" s="234" t="s">
        <v>107</v>
      </c>
      <c r="AO255" s="234" t="s">
        <v>737</v>
      </c>
      <c r="AP255" s="234" t="s">
        <v>107</v>
      </c>
      <c r="AQ255" s="235" t="s">
        <v>813</v>
      </c>
      <c r="AR255" s="234"/>
      <c r="AS255" s="235"/>
      <c r="AT255" s="122"/>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row>
    <row r="256" spans="33:103" ht="15" customHeight="1">
      <c r="AG256" s="110"/>
      <c r="AI256" s="234" t="s">
        <v>956</v>
      </c>
      <c r="AJ256" s="234" t="s">
        <v>176</v>
      </c>
      <c r="AK256" s="234" t="s">
        <v>137</v>
      </c>
      <c r="AL256" s="234">
        <v>0.25</v>
      </c>
      <c r="AM256" s="121"/>
      <c r="AN256" s="234" t="s">
        <v>620</v>
      </c>
      <c r="AO256" s="234" t="s">
        <v>737</v>
      </c>
      <c r="AP256" s="234" t="s">
        <v>1132</v>
      </c>
      <c r="AQ256" s="235" t="s">
        <v>813</v>
      </c>
      <c r="AR256" s="234"/>
      <c r="AS256" s="235"/>
      <c r="AT256" s="122"/>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row>
    <row r="257" spans="33:103" ht="15" customHeight="1">
      <c r="AG257" s="110"/>
      <c r="AI257" s="234" t="s">
        <v>143</v>
      </c>
      <c r="AJ257" s="234" t="s">
        <v>132</v>
      </c>
      <c r="AK257" s="234" t="s">
        <v>133</v>
      </c>
      <c r="AL257" s="234">
        <v>0.5</v>
      </c>
      <c r="AM257" s="121"/>
      <c r="AN257" s="234" t="s">
        <v>613</v>
      </c>
      <c r="AO257" s="234" t="s">
        <v>737</v>
      </c>
      <c r="AP257" s="234" t="s">
        <v>1133</v>
      </c>
      <c r="AQ257" s="235" t="s">
        <v>813</v>
      </c>
      <c r="AR257" s="234"/>
      <c r="AS257" s="235"/>
      <c r="AT257" s="122"/>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row>
    <row r="258" spans="33:103" ht="15" customHeight="1">
      <c r="AG258" s="110"/>
      <c r="AI258" s="234" t="s">
        <v>769</v>
      </c>
      <c r="AJ258" s="234" t="s">
        <v>200</v>
      </c>
      <c r="AK258" s="234" t="s">
        <v>770</v>
      </c>
      <c r="AL258" s="234">
        <v>1</v>
      </c>
      <c r="AM258" s="121"/>
      <c r="AN258" s="234" t="s">
        <v>761</v>
      </c>
      <c r="AO258" s="234" t="s">
        <v>737</v>
      </c>
      <c r="AP258" s="234" t="s">
        <v>761</v>
      </c>
      <c r="AQ258" s="235" t="s">
        <v>813</v>
      </c>
      <c r="AR258" s="234"/>
      <c r="AS258" s="235"/>
      <c r="AT258" s="122"/>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row>
    <row r="259" spans="33:103" ht="15" customHeight="1">
      <c r="AG259" s="110"/>
      <c r="AI259" s="234" t="s">
        <v>274</v>
      </c>
      <c r="AJ259" s="234" t="s">
        <v>320</v>
      </c>
      <c r="AK259" s="234" t="s">
        <v>137</v>
      </c>
      <c r="AL259" s="234">
        <v>1</v>
      </c>
      <c r="AM259" s="121"/>
      <c r="AN259" s="234" t="s">
        <v>180</v>
      </c>
      <c r="AO259" s="234" t="s">
        <v>737</v>
      </c>
      <c r="AP259" s="234" t="s">
        <v>180</v>
      </c>
      <c r="AQ259" s="235" t="s">
        <v>813</v>
      </c>
      <c r="AR259" s="234"/>
      <c r="AS259" s="235"/>
      <c r="AT259" s="122"/>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row>
    <row r="260" spans="33:103" ht="15" customHeight="1">
      <c r="AG260" s="110"/>
      <c r="AI260" s="234" t="s">
        <v>486</v>
      </c>
      <c r="AJ260" s="234" t="s">
        <v>200</v>
      </c>
      <c r="AK260" s="234" t="s">
        <v>137</v>
      </c>
      <c r="AL260" s="234">
        <v>1</v>
      </c>
      <c r="AM260" s="121"/>
      <c r="AN260" s="234" t="s">
        <v>581</v>
      </c>
      <c r="AO260" s="234" t="s">
        <v>737</v>
      </c>
      <c r="AP260" s="234" t="s">
        <v>1134</v>
      </c>
      <c r="AQ260" s="235" t="s">
        <v>813</v>
      </c>
      <c r="AR260" s="234"/>
      <c r="AS260" s="235"/>
      <c r="AT260" s="122"/>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row>
    <row r="261" spans="33:103" ht="15" customHeight="1">
      <c r="AG261" s="110"/>
      <c r="AI261" s="234" t="s">
        <v>281</v>
      </c>
      <c r="AJ261" s="234" t="s">
        <v>335</v>
      </c>
      <c r="AK261" s="234" t="s">
        <v>137</v>
      </c>
      <c r="AL261" s="234">
        <v>1</v>
      </c>
      <c r="AM261" s="121"/>
      <c r="AN261" s="234" t="s">
        <v>663</v>
      </c>
      <c r="AO261" s="234" t="s">
        <v>737</v>
      </c>
      <c r="AP261" s="234" t="s">
        <v>1135</v>
      </c>
      <c r="AQ261" s="235" t="s">
        <v>813</v>
      </c>
      <c r="AR261" s="234"/>
      <c r="AS261" s="235"/>
      <c r="AT261" s="122"/>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row>
    <row r="262" spans="33:103" ht="15" customHeight="1">
      <c r="AG262" s="110"/>
      <c r="AI262" s="234" t="s">
        <v>252</v>
      </c>
      <c r="AJ262" s="234" t="s">
        <v>168</v>
      </c>
      <c r="AK262" s="234" t="s">
        <v>137</v>
      </c>
      <c r="AL262" s="234">
        <v>0.75</v>
      </c>
      <c r="AM262" s="121"/>
      <c r="AN262" s="234" t="s">
        <v>739</v>
      </c>
      <c r="AO262" s="234" t="s">
        <v>737</v>
      </c>
      <c r="AP262" s="234" t="s">
        <v>1136</v>
      </c>
      <c r="AQ262" s="235" t="s">
        <v>813</v>
      </c>
      <c r="AR262" s="234"/>
      <c r="AS262" s="235"/>
      <c r="AT262" s="122"/>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row>
    <row r="263" spans="33:103" ht="15" customHeight="1">
      <c r="AG263" s="110"/>
      <c r="AI263" s="234" t="s">
        <v>467</v>
      </c>
      <c r="AJ263" s="234" t="s">
        <v>200</v>
      </c>
      <c r="AK263" s="234" t="s">
        <v>137</v>
      </c>
      <c r="AL263" s="234">
        <v>1</v>
      </c>
      <c r="AM263" s="136"/>
      <c r="AN263" s="234" t="s">
        <v>1137</v>
      </c>
      <c r="AO263" s="234" t="s">
        <v>737</v>
      </c>
      <c r="AP263" s="234" t="s">
        <v>1138</v>
      </c>
      <c r="AQ263" s="235" t="s">
        <v>725</v>
      </c>
      <c r="AR263" s="234"/>
      <c r="AS263" s="235"/>
      <c r="AT263" s="122"/>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row>
    <row r="264" spans="33:103" ht="15" customHeight="1">
      <c r="AG264" s="110"/>
      <c r="AI264" s="234" t="s">
        <v>211</v>
      </c>
      <c r="AJ264" s="234" t="s">
        <v>168</v>
      </c>
      <c r="AK264" s="234" t="s">
        <v>130</v>
      </c>
      <c r="AL264" s="234">
        <v>0.5</v>
      </c>
      <c r="AM264" s="121"/>
      <c r="AN264" s="234" t="s">
        <v>267</v>
      </c>
      <c r="AO264" s="234" t="s">
        <v>737</v>
      </c>
      <c r="AP264" s="234" t="s">
        <v>1139</v>
      </c>
      <c r="AQ264" s="235" t="s">
        <v>725</v>
      </c>
      <c r="AR264" s="234"/>
      <c r="AS264" s="235"/>
      <c r="AT264" s="122"/>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row>
    <row r="265" spans="33:103" ht="15" customHeight="1">
      <c r="AG265" s="110"/>
      <c r="AI265" s="234" t="s">
        <v>450</v>
      </c>
      <c r="AJ265" s="234" t="s">
        <v>200</v>
      </c>
      <c r="AK265" s="234" t="s">
        <v>137</v>
      </c>
      <c r="AL265" s="234">
        <v>1</v>
      </c>
      <c r="AM265" s="121"/>
      <c r="AN265" s="234" t="s">
        <v>269</v>
      </c>
      <c r="AO265" s="234" t="s">
        <v>737</v>
      </c>
      <c r="AP265" s="234" t="s">
        <v>1140</v>
      </c>
      <c r="AQ265" s="235" t="s">
        <v>725</v>
      </c>
      <c r="AR265" s="234"/>
      <c r="AS265" s="235"/>
      <c r="AT265" s="122"/>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row>
    <row r="266" spans="33:103" ht="15" customHeight="1">
      <c r="AG266" s="110"/>
      <c r="AI266" s="234" t="s">
        <v>508</v>
      </c>
      <c r="AJ266" s="234" t="s">
        <v>200</v>
      </c>
      <c r="AK266" s="234" t="s">
        <v>137</v>
      </c>
      <c r="AL266" s="234">
        <v>1</v>
      </c>
      <c r="AM266" s="121"/>
      <c r="AN266" s="234" t="s">
        <v>108</v>
      </c>
      <c r="AO266" s="234" t="s">
        <v>737</v>
      </c>
      <c r="AP266" s="234" t="s">
        <v>108</v>
      </c>
      <c r="AQ266" s="235" t="s">
        <v>813</v>
      </c>
      <c r="AR266" s="234"/>
      <c r="AS266" s="235"/>
      <c r="AT266" s="122"/>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row>
    <row r="267" spans="33:103" ht="15" customHeight="1">
      <c r="AG267" s="110"/>
      <c r="AI267" s="234" t="s">
        <v>428</v>
      </c>
      <c r="AJ267" s="234" t="s">
        <v>200</v>
      </c>
      <c r="AK267" s="234" t="s">
        <v>137</v>
      </c>
      <c r="AL267" s="234">
        <v>1</v>
      </c>
      <c r="AM267" s="121"/>
      <c r="AN267" s="234" t="s">
        <v>109</v>
      </c>
      <c r="AO267" s="234" t="s">
        <v>737</v>
      </c>
      <c r="AP267" s="234" t="s">
        <v>109</v>
      </c>
      <c r="AQ267" s="235" t="s">
        <v>813</v>
      </c>
      <c r="AR267" s="234"/>
      <c r="AS267" s="235"/>
      <c r="AT267" s="122"/>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row>
    <row r="268" spans="33:103" ht="15" customHeight="1">
      <c r="AG268" s="110"/>
      <c r="AI268" s="234" t="s">
        <v>270</v>
      </c>
      <c r="AJ268" s="234" t="s">
        <v>335</v>
      </c>
      <c r="AK268" s="234" t="s">
        <v>137</v>
      </c>
      <c r="AL268" s="234">
        <v>1</v>
      </c>
      <c r="AM268" s="121"/>
      <c r="AN268" s="234" t="s">
        <v>1141</v>
      </c>
      <c r="AO268" s="234" t="s">
        <v>737</v>
      </c>
      <c r="AP268" s="234" t="s">
        <v>1141</v>
      </c>
      <c r="AQ268" s="235" t="s">
        <v>813</v>
      </c>
      <c r="AR268" s="234"/>
      <c r="AS268" s="235"/>
      <c r="AT268" s="122"/>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row>
    <row r="269" spans="33:103" ht="15" customHeight="1">
      <c r="AG269" s="110"/>
      <c r="AI269" s="234" t="s">
        <v>771</v>
      </c>
      <c r="AJ269" s="234" t="s">
        <v>245</v>
      </c>
      <c r="AK269" s="234" t="s">
        <v>130</v>
      </c>
      <c r="AL269" s="234">
        <v>1</v>
      </c>
      <c r="AM269" s="121"/>
      <c r="AN269" s="234" t="s">
        <v>688</v>
      </c>
      <c r="AO269" s="234" t="s">
        <v>737</v>
      </c>
      <c r="AP269" s="234" t="s">
        <v>1142</v>
      </c>
      <c r="AQ269" s="235" t="s">
        <v>813</v>
      </c>
      <c r="AR269" s="234"/>
      <c r="AS269" s="235"/>
      <c r="AT269" s="122"/>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row>
    <row r="270" spans="33:103" ht="15" customHeight="1">
      <c r="AG270" s="110"/>
      <c r="AI270" s="234" t="s">
        <v>268</v>
      </c>
      <c r="AJ270" s="234" t="s">
        <v>245</v>
      </c>
      <c r="AK270" s="234" t="s">
        <v>137</v>
      </c>
      <c r="AL270" s="234">
        <v>1</v>
      </c>
      <c r="AM270" s="121"/>
      <c r="AN270" s="234" t="s">
        <v>1143</v>
      </c>
      <c r="AO270" s="234" t="s">
        <v>737</v>
      </c>
      <c r="AP270" s="234" t="s">
        <v>1143</v>
      </c>
      <c r="AQ270" s="235" t="s">
        <v>813</v>
      </c>
      <c r="AR270" s="234"/>
      <c r="AS270" s="235"/>
      <c r="AT270" s="122"/>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row>
    <row r="271" spans="33:103" ht="15" customHeight="1">
      <c r="AG271" s="110"/>
      <c r="AI271" s="234" t="s">
        <v>772</v>
      </c>
      <c r="AJ271" s="234" t="s">
        <v>200</v>
      </c>
      <c r="AK271" s="234" t="s">
        <v>957</v>
      </c>
      <c r="AL271" s="234">
        <v>1</v>
      </c>
      <c r="AM271" s="136"/>
      <c r="AN271" s="234" t="s">
        <v>576</v>
      </c>
      <c r="AO271" s="234" t="s">
        <v>737</v>
      </c>
      <c r="AP271" s="234" t="s">
        <v>1144</v>
      </c>
      <c r="AQ271" s="235" t="s">
        <v>813</v>
      </c>
      <c r="AR271" s="234"/>
      <c r="AS271" s="235"/>
      <c r="AT271" s="122"/>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row>
    <row r="272" spans="33:103" ht="15" customHeight="1">
      <c r="AG272" s="110"/>
      <c r="AI272" s="234" t="s">
        <v>462</v>
      </c>
      <c r="AJ272" s="234" t="s">
        <v>198</v>
      </c>
      <c r="AK272" s="234" t="s">
        <v>130</v>
      </c>
      <c r="AL272" s="234">
        <v>1</v>
      </c>
      <c r="AM272" s="121"/>
      <c r="AN272" s="234" t="s">
        <v>472</v>
      </c>
      <c r="AO272" s="234" t="s">
        <v>737</v>
      </c>
      <c r="AP272" s="234" t="s">
        <v>1145</v>
      </c>
      <c r="AQ272" s="235" t="s">
        <v>725</v>
      </c>
      <c r="AR272" s="234"/>
      <c r="AS272" s="235"/>
      <c r="AT272" s="122"/>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row>
    <row r="273" spans="33:103" ht="15" customHeight="1">
      <c r="AG273" s="110"/>
      <c r="AI273" s="234" t="s">
        <v>521</v>
      </c>
      <c r="AJ273" s="234" t="s">
        <v>200</v>
      </c>
      <c r="AK273" s="234" t="s">
        <v>130</v>
      </c>
      <c r="AL273" s="234">
        <v>1</v>
      </c>
      <c r="AM273" s="121"/>
      <c r="AN273" s="234" t="s">
        <v>110</v>
      </c>
      <c r="AO273" s="234" t="s">
        <v>737</v>
      </c>
      <c r="AP273" s="234" t="s">
        <v>110</v>
      </c>
      <c r="AQ273" s="235" t="s">
        <v>813</v>
      </c>
      <c r="AR273" s="234"/>
      <c r="AS273" s="235"/>
      <c r="AT273" s="122"/>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row>
    <row r="274" spans="33:103" ht="15" customHeight="1">
      <c r="AG274" s="110"/>
      <c r="AI274" s="234" t="s">
        <v>473</v>
      </c>
      <c r="AJ274" s="234" t="s">
        <v>200</v>
      </c>
      <c r="AK274" s="234" t="s">
        <v>137</v>
      </c>
      <c r="AL274" s="234">
        <v>1</v>
      </c>
      <c r="AM274" s="121"/>
      <c r="AN274" s="234" t="s">
        <v>618</v>
      </c>
      <c r="AO274" s="234" t="s">
        <v>737</v>
      </c>
      <c r="AP274" s="234" t="s">
        <v>1146</v>
      </c>
      <c r="AQ274" s="235" t="s">
        <v>813</v>
      </c>
      <c r="AR274" s="234"/>
      <c r="AS274" s="235"/>
      <c r="AT274" s="122"/>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row>
    <row r="275" spans="33:103" ht="15" customHeight="1">
      <c r="AG275" s="110"/>
      <c r="AI275" s="234" t="s">
        <v>466</v>
      </c>
      <c r="AJ275" s="234" t="s">
        <v>200</v>
      </c>
      <c r="AK275" s="234" t="s">
        <v>137</v>
      </c>
      <c r="AL275" s="234">
        <v>1</v>
      </c>
      <c r="AM275" s="121"/>
      <c r="AN275" s="234" t="s">
        <v>689</v>
      </c>
      <c r="AO275" s="234" t="s">
        <v>737</v>
      </c>
      <c r="AP275" s="234" t="s">
        <v>1147</v>
      </c>
      <c r="AQ275" s="235" t="s">
        <v>813</v>
      </c>
      <c r="AR275" s="234"/>
      <c r="AS275" s="235"/>
      <c r="AT275" s="122"/>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row>
    <row r="276" spans="33:103" ht="15" customHeight="1">
      <c r="AG276" s="110"/>
      <c r="AI276" s="234" t="s">
        <v>773</v>
      </c>
      <c r="AJ276" s="234" t="s">
        <v>200</v>
      </c>
      <c r="AK276" s="234" t="s">
        <v>137</v>
      </c>
      <c r="AL276" s="234">
        <v>1</v>
      </c>
      <c r="AM276" s="121"/>
      <c r="AN276" s="234" t="s">
        <v>1148</v>
      </c>
      <c r="AO276" s="234" t="s">
        <v>737</v>
      </c>
      <c r="AP276" s="234" t="s">
        <v>1149</v>
      </c>
      <c r="AQ276" s="235" t="s">
        <v>813</v>
      </c>
      <c r="AR276" s="234"/>
      <c r="AS276" s="235"/>
      <c r="AT276" s="122"/>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row>
    <row r="277" spans="33:103" ht="15" customHeight="1">
      <c r="AG277" s="110"/>
      <c r="AI277" s="234" t="s">
        <v>435</v>
      </c>
      <c r="AJ277" s="234" t="s">
        <v>200</v>
      </c>
      <c r="AK277" s="234" t="s">
        <v>137</v>
      </c>
      <c r="AL277" s="234">
        <v>1</v>
      </c>
      <c r="AM277" s="121"/>
      <c r="AN277" s="234" t="s">
        <v>625</v>
      </c>
      <c r="AO277" s="234" t="s">
        <v>737</v>
      </c>
      <c r="AP277" s="234" t="s">
        <v>1150</v>
      </c>
      <c r="AQ277" s="235" t="s">
        <v>813</v>
      </c>
      <c r="AR277" s="234"/>
      <c r="AS277" s="235"/>
      <c r="AT277" s="122"/>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row>
    <row r="278" spans="33:103" ht="15" customHeight="1">
      <c r="AG278" s="110"/>
      <c r="AI278" s="234" t="s">
        <v>958</v>
      </c>
      <c r="AJ278" s="234" t="s">
        <v>145</v>
      </c>
      <c r="AK278" s="234" t="s">
        <v>734</v>
      </c>
      <c r="AL278" s="234">
        <v>1</v>
      </c>
      <c r="AM278" s="121"/>
      <c r="AN278" s="234" t="s">
        <v>295</v>
      </c>
      <c r="AO278" s="234" t="s">
        <v>737</v>
      </c>
      <c r="AP278" s="234" t="s">
        <v>1151</v>
      </c>
      <c r="AQ278" s="235" t="s">
        <v>725</v>
      </c>
      <c r="AR278" s="234"/>
      <c r="AS278" s="235"/>
      <c r="AT278" s="122"/>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row>
    <row r="279" spans="33:103" ht="15" customHeight="1">
      <c r="AG279" s="110"/>
      <c r="AI279" s="234" t="s">
        <v>420</v>
      </c>
      <c r="AJ279" s="234" t="s">
        <v>200</v>
      </c>
      <c r="AK279" s="234" t="s">
        <v>137</v>
      </c>
      <c r="AL279" s="234">
        <v>1</v>
      </c>
      <c r="AM279" s="121"/>
      <c r="AN279" s="234" t="s">
        <v>319</v>
      </c>
      <c r="AO279" s="234" t="s">
        <v>737</v>
      </c>
      <c r="AP279" s="234" t="s">
        <v>1152</v>
      </c>
      <c r="AQ279" s="235" t="s">
        <v>725</v>
      </c>
      <c r="AR279" s="234"/>
      <c r="AS279" s="235"/>
      <c r="AT279" s="122"/>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row>
    <row r="280" spans="33:103" ht="15" customHeight="1">
      <c r="AG280" s="110"/>
      <c r="AI280" s="234" t="s">
        <v>402</v>
      </c>
      <c r="AJ280" s="234" t="s">
        <v>200</v>
      </c>
      <c r="AK280" s="234" t="s">
        <v>130</v>
      </c>
      <c r="AL280" s="234">
        <v>1</v>
      </c>
      <c r="AM280" s="121"/>
      <c r="AN280" s="234" t="s">
        <v>111</v>
      </c>
      <c r="AO280" s="234" t="s">
        <v>737</v>
      </c>
      <c r="AP280" s="234" t="s">
        <v>111</v>
      </c>
      <c r="AQ280" s="235" t="s">
        <v>813</v>
      </c>
      <c r="AR280" s="234"/>
      <c r="AS280" s="235"/>
      <c r="AT280" s="122"/>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row>
    <row r="281" spans="33:103" ht="15" customHeight="1">
      <c r="AG281" s="110"/>
      <c r="AI281" s="234" t="s">
        <v>959</v>
      </c>
      <c r="AJ281" s="234" t="s">
        <v>145</v>
      </c>
      <c r="AK281" s="234" t="s">
        <v>734</v>
      </c>
      <c r="AL281" s="234">
        <v>1</v>
      </c>
      <c r="AM281" s="121"/>
      <c r="AN281" s="234" t="s">
        <v>1153</v>
      </c>
      <c r="AO281" s="234" t="s">
        <v>737</v>
      </c>
      <c r="AP281" s="234" t="s">
        <v>1153</v>
      </c>
      <c r="AQ281" s="235" t="s">
        <v>813</v>
      </c>
      <c r="AR281" s="234"/>
      <c r="AS281" s="235"/>
      <c r="AT281" s="122"/>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row>
    <row r="282" spans="33:103" ht="15" customHeight="1">
      <c r="AG282" s="110"/>
      <c r="AI282" s="234" t="s">
        <v>311</v>
      </c>
      <c r="AJ282" s="234" t="s">
        <v>138</v>
      </c>
      <c r="AK282" s="234" t="s">
        <v>734</v>
      </c>
      <c r="AL282" s="234">
        <v>1</v>
      </c>
      <c r="AM282" s="121"/>
      <c r="AN282" s="234" t="s">
        <v>112</v>
      </c>
      <c r="AO282" s="234" t="s">
        <v>737</v>
      </c>
      <c r="AP282" s="234" t="s">
        <v>112</v>
      </c>
      <c r="AQ282" s="235" t="s">
        <v>813</v>
      </c>
      <c r="AR282" s="234"/>
      <c r="AS282" s="235"/>
      <c r="AT282" s="122"/>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row>
    <row r="283" spans="33:103" ht="15" customHeight="1">
      <c r="AG283" s="110"/>
      <c r="AI283" s="234" t="s">
        <v>774</v>
      </c>
      <c r="AJ283" s="234" t="s">
        <v>145</v>
      </c>
      <c r="AK283" s="234" t="s">
        <v>734</v>
      </c>
      <c r="AL283" s="234">
        <v>1</v>
      </c>
      <c r="AM283" s="121"/>
      <c r="AN283" s="234" t="s">
        <v>584</v>
      </c>
      <c r="AO283" s="234" t="s">
        <v>737</v>
      </c>
      <c r="AP283" s="234" t="s">
        <v>1154</v>
      </c>
      <c r="AQ283" s="235" t="s">
        <v>813</v>
      </c>
      <c r="AR283" s="234"/>
      <c r="AS283" s="235"/>
      <c r="AT283" s="122"/>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row>
    <row r="284" spans="33:103" ht="15" customHeight="1">
      <c r="AG284" s="110"/>
      <c r="AI284" s="234" t="s">
        <v>291</v>
      </c>
      <c r="AJ284" s="234" t="s">
        <v>245</v>
      </c>
      <c r="AK284" s="234" t="s">
        <v>137</v>
      </c>
      <c r="AL284" s="234">
        <v>1</v>
      </c>
      <c r="AM284" s="121"/>
      <c r="AN284" s="234" t="s">
        <v>1155</v>
      </c>
      <c r="AO284" s="234" t="s">
        <v>737</v>
      </c>
      <c r="AP284" s="234" t="s">
        <v>1156</v>
      </c>
      <c r="AQ284" s="235" t="s">
        <v>813</v>
      </c>
      <c r="AR284" s="234"/>
      <c r="AS284" s="235"/>
      <c r="AT284" s="122"/>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row>
    <row r="285" spans="33:103" ht="15" customHeight="1">
      <c r="AG285" s="110"/>
      <c r="AI285" s="234" t="s">
        <v>391</v>
      </c>
      <c r="AJ285" s="234" t="s">
        <v>200</v>
      </c>
      <c r="AK285" s="234" t="s">
        <v>137</v>
      </c>
      <c r="AL285" s="234">
        <v>1</v>
      </c>
      <c r="AM285" s="121"/>
      <c r="AN285" s="234" t="s">
        <v>586</v>
      </c>
      <c r="AO285" s="234" t="s">
        <v>737</v>
      </c>
      <c r="AP285" s="234" t="s">
        <v>1157</v>
      </c>
      <c r="AQ285" s="235" t="s">
        <v>813</v>
      </c>
      <c r="AR285" s="234"/>
      <c r="AS285" s="235"/>
      <c r="AT285" s="122"/>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row>
    <row r="286" spans="33:103" ht="15" customHeight="1">
      <c r="AG286" s="110"/>
      <c r="AI286" s="234" t="s">
        <v>317</v>
      </c>
      <c r="AJ286" s="234" t="s">
        <v>176</v>
      </c>
      <c r="AK286" s="234" t="s">
        <v>137</v>
      </c>
      <c r="AL286" s="234">
        <v>1</v>
      </c>
      <c r="AM286" s="121"/>
      <c r="AN286" s="234" t="s">
        <v>604</v>
      </c>
      <c r="AO286" s="234" t="s">
        <v>737</v>
      </c>
      <c r="AP286" s="234" t="s">
        <v>1158</v>
      </c>
      <c r="AQ286" s="235" t="s">
        <v>813</v>
      </c>
      <c r="AR286" s="234"/>
      <c r="AS286" s="235"/>
      <c r="AT286" s="122"/>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row>
    <row r="287" spans="33:103" ht="15" customHeight="1">
      <c r="AG287" s="110"/>
      <c r="AI287" s="234" t="s">
        <v>135</v>
      </c>
      <c r="AJ287" s="234" t="s">
        <v>129</v>
      </c>
      <c r="AK287" s="234" t="s">
        <v>137</v>
      </c>
      <c r="AL287" s="234">
        <v>0.25</v>
      </c>
      <c r="AM287" s="121"/>
      <c r="AN287" s="234" t="s">
        <v>571</v>
      </c>
      <c r="AO287" s="234" t="s">
        <v>737</v>
      </c>
      <c r="AP287" s="234" t="s">
        <v>1159</v>
      </c>
      <c r="AQ287" s="235" t="s">
        <v>813</v>
      </c>
      <c r="AR287" s="234"/>
      <c r="AS287" s="235"/>
      <c r="AT287" s="122"/>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row>
    <row r="288" spans="33:103" ht="15" customHeight="1">
      <c r="AG288" s="110"/>
      <c r="AI288" s="234" t="s">
        <v>656</v>
      </c>
      <c r="AJ288" s="234" t="s">
        <v>145</v>
      </c>
      <c r="AK288" s="234" t="s">
        <v>734</v>
      </c>
      <c r="AL288" s="234">
        <v>1</v>
      </c>
      <c r="AM288" s="121"/>
      <c r="AN288" s="234" t="s">
        <v>583</v>
      </c>
      <c r="AO288" s="234" t="s">
        <v>737</v>
      </c>
      <c r="AP288" s="234" t="s">
        <v>1160</v>
      </c>
      <c r="AQ288" s="235" t="s">
        <v>813</v>
      </c>
      <c r="AR288" s="234"/>
      <c r="AS288" s="235"/>
      <c r="AT288" s="122"/>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row>
    <row r="289" spans="33:103" ht="15" customHeight="1">
      <c r="AG289" s="110"/>
      <c r="AI289" s="234" t="s">
        <v>286</v>
      </c>
      <c r="AJ289" s="234" t="s">
        <v>335</v>
      </c>
      <c r="AK289" s="234" t="s">
        <v>130</v>
      </c>
      <c r="AL289" s="234">
        <v>1</v>
      </c>
      <c r="AM289" s="121"/>
      <c r="AN289" s="234" t="s">
        <v>594</v>
      </c>
      <c r="AO289" s="234" t="s">
        <v>737</v>
      </c>
      <c r="AP289" s="234" t="s">
        <v>1161</v>
      </c>
      <c r="AQ289" s="235" t="s">
        <v>813</v>
      </c>
      <c r="AR289" s="234"/>
      <c r="AS289" s="235"/>
      <c r="AT289" s="122"/>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row>
    <row r="290" spans="33:103" ht="15" customHeight="1">
      <c r="AG290" s="110"/>
      <c r="AI290" s="234" t="s">
        <v>375</v>
      </c>
      <c r="AJ290" s="234" t="s">
        <v>200</v>
      </c>
      <c r="AK290" s="234" t="s">
        <v>137</v>
      </c>
      <c r="AL290" s="234">
        <v>1</v>
      </c>
      <c r="AM290" s="121"/>
      <c r="AN290" s="234" t="s">
        <v>572</v>
      </c>
      <c r="AO290" s="234" t="s">
        <v>737</v>
      </c>
      <c r="AP290" s="234" t="s">
        <v>1162</v>
      </c>
      <c r="AQ290" s="235" t="s">
        <v>813</v>
      </c>
      <c r="AR290" s="234"/>
      <c r="AS290" s="235"/>
      <c r="AT290" s="122"/>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row>
    <row r="291" spans="33:103" ht="15" customHeight="1">
      <c r="AG291" s="110"/>
      <c r="AI291" s="234" t="s">
        <v>775</v>
      </c>
      <c r="AJ291" s="234" t="s">
        <v>200</v>
      </c>
      <c r="AK291" s="234" t="s">
        <v>137</v>
      </c>
      <c r="AL291" s="234">
        <v>1</v>
      </c>
      <c r="AM291" s="121"/>
      <c r="AN291" s="234" t="s">
        <v>394</v>
      </c>
      <c r="AO291" s="234" t="s">
        <v>737</v>
      </c>
      <c r="AP291" s="234" t="s">
        <v>1163</v>
      </c>
      <c r="AQ291" s="235" t="s">
        <v>725</v>
      </c>
      <c r="AR291" s="234"/>
      <c r="AS291" s="235"/>
      <c r="AT291" s="122"/>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row>
    <row r="292" spans="33:103" ht="15" customHeight="1">
      <c r="AG292" s="110"/>
      <c r="AI292" s="234" t="s">
        <v>960</v>
      </c>
      <c r="AJ292" s="234" t="s">
        <v>335</v>
      </c>
      <c r="AK292" s="234" t="s">
        <v>130</v>
      </c>
      <c r="AL292" s="234">
        <v>1</v>
      </c>
      <c r="AM292" s="121"/>
      <c r="AN292" s="234" t="s">
        <v>569</v>
      </c>
      <c r="AO292" s="234" t="s">
        <v>737</v>
      </c>
      <c r="AP292" s="234" t="s">
        <v>1164</v>
      </c>
      <c r="AQ292" s="235" t="s">
        <v>813</v>
      </c>
      <c r="AR292" s="234"/>
      <c r="AS292" s="235"/>
      <c r="AT292" s="122"/>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row>
    <row r="293" spans="33:103" ht="15" customHeight="1">
      <c r="AG293" s="110"/>
      <c r="AI293" s="234" t="s">
        <v>249</v>
      </c>
      <c r="AJ293" s="234" t="s">
        <v>245</v>
      </c>
      <c r="AK293" s="234" t="s">
        <v>137</v>
      </c>
      <c r="AL293" s="234">
        <v>1</v>
      </c>
      <c r="AM293" s="121"/>
      <c r="AN293" s="234" t="s">
        <v>652</v>
      </c>
      <c r="AO293" s="234" t="s">
        <v>737</v>
      </c>
      <c r="AP293" s="234" t="s">
        <v>1165</v>
      </c>
      <c r="AQ293" s="235" t="s">
        <v>813</v>
      </c>
      <c r="AR293" s="234"/>
      <c r="AS293" s="235"/>
      <c r="AT293" s="122"/>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row>
    <row r="294" spans="33:103" ht="15" customHeight="1">
      <c r="AG294" s="110"/>
      <c r="AI294" s="234" t="s">
        <v>205</v>
      </c>
      <c r="AJ294" s="234" t="s">
        <v>245</v>
      </c>
      <c r="AK294" s="234" t="s">
        <v>137</v>
      </c>
      <c r="AL294" s="234">
        <v>1</v>
      </c>
      <c r="AM294" s="121"/>
      <c r="AN294" s="234" t="s">
        <v>699</v>
      </c>
      <c r="AO294" s="234" t="s">
        <v>543</v>
      </c>
      <c r="AP294" s="234" t="s">
        <v>699</v>
      </c>
      <c r="AQ294" s="235" t="s">
        <v>813</v>
      </c>
      <c r="AR294" s="234"/>
      <c r="AS294" s="235"/>
      <c r="AT294" s="122"/>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row>
    <row r="295" spans="33:103" ht="15" customHeight="1">
      <c r="AG295" s="110"/>
      <c r="AI295" s="234" t="s">
        <v>148</v>
      </c>
      <c r="AJ295" s="234" t="s">
        <v>138</v>
      </c>
      <c r="AK295" s="234" t="s">
        <v>130</v>
      </c>
      <c r="AL295" s="234">
        <v>0.5</v>
      </c>
      <c r="AM295" s="121"/>
      <c r="AN295" s="234" t="s">
        <v>165</v>
      </c>
      <c r="AO295" s="234" t="s">
        <v>543</v>
      </c>
      <c r="AP295" s="234" t="s">
        <v>1166</v>
      </c>
      <c r="AQ295" s="235" t="s">
        <v>813</v>
      </c>
      <c r="AR295" s="234"/>
      <c r="AS295" s="235"/>
      <c r="AT295" s="122"/>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row>
    <row r="296" spans="33:103" ht="15" customHeight="1">
      <c r="AG296" s="110"/>
      <c r="AI296" s="234" t="s">
        <v>463</v>
      </c>
      <c r="AJ296" s="234" t="s">
        <v>200</v>
      </c>
      <c r="AK296" s="234" t="s">
        <v>137</v>
      </c>
      <c r="AL296" s="234">
        <v>1</v>
      </c>
      <c r="AM296" s="121"/>
      <c r="AN296" s="234" t="s">
        <v>259</v>
      </c>
      <c r="AO296" s="234" t="s">
        <v>736</v>
      </c>
      <c r="AP296" s="234" t="s">
        <v>113</v>
      </c>
      <c r="AQ296" s="235" t="s">
        <v>813</v>
      </c>
      <c r="AR296" s="234" t="s">
        <v>14</v>
      </c>
      <c r="AS296" s="235" t="s">
        <v>813</v>
      </c>
      <c r="AT296" s="122"/>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row>
    <row r="297" spans="33:103" ht="15" customHeight="1">
      <c r="AG297" s="110"/>
      <c r="AI297" s="234" t="s">
        <v>776</v>
      </c>
      <c r="AJ297" s="234" t="s">
        <v>200</v>
      </c>
      <c r="AK297" s="234" t="s">
        <v>137</v>
      </c>
      <c r="AL297" s="234">
        <v>1</v>
      </c>
      <c r="AM297" s="121"/>
      <c r="AN297" s="234" t="s">
        <v>638</v>
      </c>
      <c r="AO297" s="234" t="s">
        <v>543</v>
      </c>
      <c r="AP297" s="234" t="s">
        <v>1167</v>
      </c>
      <c r="AQ297" s="235" t="s">
        <v>813</v>
      </c>
      <c r="AR297" s="234"/>
      <c r="AS297" s="235"/>
      <c r="AT297" s="122"/>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row>
    <row r="298" spans="33:103" ht="15" customHeight="1">
      <c r="AG298" s="110"/>
      <c r="AI298" s="234" t="s">
        <v>293</v>
      </c>
      <c r="AJ298" s="234" t="s">
        <v>245</v>
      </c>
      <c r="AK298" s="234" t="s">
        <v>137</v>
      </c>
      <c r="AL298" s="234">
        <v>1</v>
      </c>
      <c r="AM298" s="121"/>
      <c r="AN298" s="234" t="s">
        <v>1168</v>
      </c>
      <c r="AO298" s="234" t="s">
        <v>543</v>
      </c>
      <c r="AP298" s="234" t="s">
        <v>1168</v>
      </c>
      <c r="AQ298" s="235" t="s">
        <v>725</v>
      </c>
      <c r="AR298" s="234"/>
      <c r="AS298" s="235"/>
      <c r="AT298" s="122"/>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row>
    <row r="299" spans="33:103" ht="15" customHeight="1">
      <c r="AG299" s="110"/>
      <c r="AI299" s="234" t="s">
        <v>374</v>
      </c>
      <c r="AJ299" s="234" t="s">
        <v>200</v>
      </c>
      <c r="AK299" s="234" t="s">
        <v>130</v>
      </c>
      <c r="AL299" s="234">
        <v>1</v>
      </c>
      <c r="AM299" s="121"/>
      <c r="AN299" s="234" t="s">
        <v>650</v>
      </c>
      <c r="AO299" s="234" t="s">
        <v>543</v>
      </c>
      <c r="AP299" s="234" t="s">
        <v>1169</v>
      </c>
      <c r="AQ299" s="235" t="s">
        <v>813</v>
      </c>
      <c r="AR299" s="234"/>
      <c r="AS299" s="235"/>
      <c r="AT299" s="122"/>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row>
    <row r="300" spans="33:103" ht="15" customHeight="1">
      <c r="AG300" s="110"/>
      <c r="AI300" s="234" t="s">
        <v>206</v>
      </c>
      <c r="AJ300" s="234" t="s">
        <v>168</v>
      </c>
      <c r="AK300" s="234" t="s">
        <v>137</v>
      </c>
      <c r="AL300" s="234">
        <v>0.5</v>
      </c>
      <c r="AM300" s="121"/>
      <c r="AN300" s="237" t="s">
        <v>914</v>
      </c>
      <c r="AO300" s="234"/>
      <c r="AP300" s="234"/>
      <c r="AQ300" s="235"/>
      <c r="AR300" s="234"/>
      <c r="AS300" s="235"/>
      <c r="AT300" s="122"/>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row>
    <row r="301" spans="33:103" ht="15" customHeight="1">
      <c r="AG301" s="110"/>
      <c r="AI301" s="234" t="s">
        <v>961</v>
      </c>
      <c r="AJ301" s="234" t="s">
        <v>132</v>
      </c>
      <c r="AK301" s="234" t="s">
        <v>137</v>
      </c>
      <c r="AL301" s="234">
        <v>0.25</v>
      </c>
      <c r="AM301" s="121"/>
      <c r="AN301" s="234" t="s">
        <v>282</v>
      </c>
      <c r="AO301" s="234" t="s">
        <v>543</v>
      </c>
      <c r="AP301" s="234" t="s">
        <v>1170</v>
      </c>
      <c r="AQ301" s="235" t="s">
        <v>813</v>
      </c>
      <c r="AR301" s="234"/>
      <c r="AS301" s="235"/>
      <c r="AT301" s="122"/>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row>
    <row r="302" spans="33:103" ht="15" customHeight="1">
      <c r="AG302" s="110"/>
      <c r="AI302" s="234" t="s">
        <v>149</v>
      </c>
      <c r="AJ302" s="234" t="s">
        <v>168</v>
      </c>
      <c r="AK302" s="234" t="s">
        <v>137</v>
      </c>
      <c r="AL302" s="234">
        <v>0.25</v>
      </c>
      <c r="AM302" s="121"/>
      <c r="AN302" s="234" t="s">
        <v>621</v>
      </c>
      <c r="AO302" s="234" t="s">
        <v>736</v>
      </c>
      <c r="AP302" s="234" t="s">
        <v>1171</v>
      </c>
      <c r="AQ302" s="235" t="s">
        <v>813</v>
      </c>
      <c r="AR302" s="234"/>
      <c r="AS302" s="235"/>
      <c r="AT302" s="122"/>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row>
    <row r="303" spans="33:103" ht="15" customHeight="1">
      <c r="AG303" s="110"/>
      <c r="AI303" s="234" t="s">
        <v>373</v>
      </c>
      <c r="AJ303" s="234" t="s">
        <v>200</v>
      </c>
      <c r="AK303" s="234" t="s">
        <v>130</v>
      </c>
      <c r="AL303" s="234">
        <v>1</v>
      </c>
      <c r="AM303" s="121"/>
      <c r="AN303" s="234" t="s">
        <v>691</v>
      </c>
      <c r="AO303" s="234" t="s">
        <v>736</v>
      </c>
      <c r="AP303" s="234" t="s">
        <v>1172</v>
      </c>
      <c r="AQ303" s="235" t="s">
        <v>813</v>
      </c>
      <c r="AR303" s="234"/>
      <c r="AS303" s="235"/>
      <c r="AT303" s="122"/>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row>
    <row r="304" spans="33:103" ht="15" customHeight="1">
      <c r="AG304" s="110"/>
      <c r="AI304" s="234" t="s">
        <v>369</v>
      </c>
      <c r="AJ304" s="234" t="s">
        <v>198</v>
      </c>
      <c r="AK304" s="234" t="s">
        <v>370</v>
      </c>
      <c r="AL304" s="234">
        <v>1</v>
      </c>
      <c r="AM304" s="121"/>
      <c r="AN304" s="234" t="s">
        <v>894</v>
      </c>
      <c r="AO304" s="234" t="s">
        <v>543</v>
      </c>
      <c r="AP304" s="234" t="s">
        <v>1173</v>
      </c>
      <c r="AQ304" s="235" t="s">
        <v>813</v>
      </c>
      <c r="AR304" s="234"/>
      <c r="AS304" s="235"/>
      <c r="AT304" s="122"/>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row>
    <row r="305" spans="33:103" ht="15" customHeight="1">
      <c r="AG305" s="110"/>
      <c r="AI305" s="234" t="s">
        <v>368</v>
      </c>
      <c r="AJ305" s="234" t="s">
        <v>200</v>
      </c>
      <c r="AK305" s="234" t="s">
        <v>137</v>
      </c>
      <c r="AL305" s="234">
        <v>1</v>
      </c>
      <c r="AM305" s="121"/>
      <c r="AN305" s="234" t="s">
        <v>1174</v>
      </c>
      <c r="AO305" s="234" t="s">
        <v>543</v>
      </c>
      <c r="AP305" s="234" t="s">
        <v>1175</v>
      </c>
      <c r="AQ305" s="235" t="s">
        <v>813</v>
      </c>
      <c r="AR305" s="234"/>
      <c r="AS305" s="235"/>
      <c r="AT305" s="122"/>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row>
    <row r="306" spans="33:103" ht="15" customHeight="1">
      <c r="AG306" s="110"/>
      <c r="AI306" s="234" t="s">
        <v>359</v>
      </c>
      <c r="AJ306" s="234" t="s">
        <v>200</v>
      </c>
      <c r="AK306" s="234" t="s">
        <v>933</v>
      </c>
      <c r="AL306" s="234">
        <v>1</v>
      </c>
      <c r="AM306" s="121"/>
      <c r="AN306" s="234" t="s">
        <v>414</v>
      </c>
      <c r="AO306" s="234" t="s">
        <v>543</v>
      </c>
      <c r="AP306" s="234" t="s">
        <v>1175</v>
      </c>
      <c r="AQ306" s="235" t="s">
        <v>813</v>
      </c>
      <c r="AR306" s="234" t="s">
        <v>122</v>
      </c>
      <c r="AS306" s="235" t="s">
        <v>813</v>
      </c>
      <c r="AT306" s="122"/>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row>
    <row r="307" spans="33:103" ht="15" customHeight="1">
      <c r="AG307" s="110"/>
      <c r="AI307" s="234" t="s">
        <v>515</v>
      </c>
      <c r="AJ307" s="234" t="s">
        <v>200</v>
      </c>
      <c r="AK307" s="234" t="s">
        <v>137</v>
      </c>
      <c r="AL307" s="234">
        <v>1</v>
      </c>
      <c r="AM307" s="121"/>
      <c r="AN307" s="234" t="s">
        <v>585</v>
      </c>
      <c r="AO307" s="234" t="s">
        <v>737</v>
      </c>
      <c r="AP307" s="234" t="s">
        <v>1176</v>
      </c>
      <c r="AQ307" s="235" t="s">
        <v>813</v>
      </c>
      <c r="AR307" s="234"/>
      <c r="AS307" s="235"/>
      <c r="AT307" s="122"/>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row>
    <row r="308" spans="33:103" ht="15" customHeight="1">
      <c r="AG308" s="110"/>
      <c r="AI308" s="234" t="s">
        <v>173</v>
      </c>
      <c r="AJ308" s="234" t="s">
        <v>168</v>
      </c>
      <c r="AK308" s="234" t="s">
        <v>130</v>
      </c>
      <c r="AL308" s="234">
        <v>0.25</v>
      </c>
      <c r="AM308" s="121"/>
      <c r="AN308" s="234" t="s">
        <v>644</v>
      </c>
      <c r="AO308" s="234" t="s">
        <v>545</v>
      </c>
      <c r="AP308" s="234" t="s">
        <v>1177</v>
      </c>
      <c r="AQ308" s="235" t="s">
        <v>813</v>
      </c>
      <c r="AR308" s="234"/>
      <c r="AS308" s="235"/>
      <c r="AT308" s="122"/>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row>
    <row r="309" spans="33:103" ht="15" customHeight="1">
      <c r="AG309" s="110"/>
      <c r="AI309" s="234" t="s">
        <v>377</v>
      </c>
      <c r="AJ309" s="234" t="s">
        <v>200</v>
      </c>
      <c r="AK309" s="234" t="s">
        <v>137</v>
      </c>
      <c r="AL309" s="234">
        <v>1</v>
      </c>
      <c r="AM309" s="121"/>
      <c r="AN309" s="234" t="s">
        <v>457</v>
      </c>
      <c r="AO309" s="234" t="s">
        <v>543</v>
      </c>
      <c r="AP309" s="234" t="s">
        <v>895</v>
      </c>
      <c r="AQ309" s="235" t="s">
        <v>813</v>
      </c>
      <c r="AR309" s="234" t="s">
        <v>1178</v>
      </c>
      <c r="AS309" s="235" t="s">
        <v>813</v>
      </c>
      <c r="AT309" s="122"/>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row>
    <row r="310" spans="33:103" ht="15" customHeight="1">
      <c r="AG310" s="110"/>
      <c r="AI310" s="234" t="s">
        <v>210</v>
      </c>
      <c r="AJ310" s="234" t="s">
        <v>245</v>
      </c>
      <c r="AK310" s="234" t="s">
        <v>137</v>
      </c>
      <c r="AL310" s="234">
        <v>1</v>
      </c>
      <c r="AM310" s="121"/>
      <c r="AN310" s="234" t="s">
        <v>256</v>
      </c>
      <c r="AO310" s="234" t="s">
        <v>545</v>
      </c>
      <c r="AP310" s="234" t="s">
        <v>114</v>
      </c>
      <c r="AQ310" s="235" t="s">
        <v>813</v>
      </c>
      <c r="AR310" s="234" t="s">
        <v>27</v>
      </c>
      <c r="AS310" s="235" t="s">
        <v>813</v>
      </c>
      <c r="AT310" s="122"/>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row>
    <row r="311" spans="33:103" ht="15" customHeight="1">
      <c r="AG311" s="110"/>
      <c r="AI311" s="234" t="s">
        <v>288</v>
      </c>
      <c r="AJ311" s="234" t="s">
        <v>168</v>
      </c>
      <c r="AK311" s="234" t="s">
        <v>130</v>
      </c>
      <c r="AL311" s="234">
        <v>0.25</v>
      </c>
      <c r="AM311" s="121"/>
      <c r="AN311" s="234" t="s">
        <v>655</v>
      </c>
      <c r="AO311" s="234" t="s">
        <v>545</v>
      </c>
      <c r="AP311" s="234" t="s">
        <v>1179</v>
      </c>
      <c r="AQ311" s="235" t="s">
        <v>813</v>
      </c>
      <c r="AR311" s="234"/>
      <c r="AS311" s="235"/>
      <c r="AT311" s="122"/>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row>
    <row r="312" spans="33:103" ht="15" customHeight="1">
      <c r="AG312" s="110"/>
      <c r="AI312" s="234" t="s">
        <v>220</v>
      </c>
      <c r="AJ312" s="234" t="s">
        <v>168</v>
      </c>
      <c r="AK312" s="234" t="s">
        <v>130</v>
      </c>
      <c r="AL312" s="234">
        <v>0.5</v>
      </c>
      <c r="AM312" s="121"/>
      <c r="AN312" s="234" t="s">
        <v>659</v>
      </c>
      <c r="AO312" s="234" t="s">
        <v>737</v>
      </c>
      <c r="AP312" s="234" t="s">
        <v>1180</v>
      </c>
      <c r="AQ312" s="235" t="s">
        <v>813</v>
      </c>
      <c r="AR312" s="234"/>
      <c r="AS312" s="235"/>
      <c r="AT312" s="122"/>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row>
    <row r="313" spans="33:103" ht="15" customHeight="1">
      <c r="AG313" s="110"/>
      <c r="AI313" s="234" t="s">
        <v>517</v>
      </c>
      <c r="AJ313" s="234" t="s">
        <v>200</v>
      </c>
      <c r="AK313" s="234" t="s">
        <v>137</v>
      </c>
      <c r="AL313" s="234">
        <v>1</v>
      </c>
      <c r="AM313" s="121"/>
      <c r="AN313" s="234" t="s">
        <v>115</v>
      </c>
      <c r="AO313" s="234" t="s">
        <v>543</v>
      </c>
      <c r="AP313" s="234" t="s">
        <v>115</v>
      </c>
      <c r="AQ313" s="235" t="s">
        <v>813</v>
      </c>
      <c r="AR313" s="234"/>
      <c r="AS313" s="235"/>
      <c r="AT313" s="122"/>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row>
    <row r="314" spans="33:103" ht="15" customHeight="1">
      <c r="AG314" s="110"/>
      <c r="AI314" s="234" t="s">
        <v>289</v>
      </c>
      <c r="AJ314" s="234" t="s">
        <v>335</v>
      </c>
      <c r="AK314" s="234" t="s">
        <v>130</v>
      </c>
      <c r="AL314" s="234">
        <v>1</v>
      </c>
      <c r="AM314" s="121"/>
      <c r="AN314" s="234" t="s">
        <v>580</v>
      </c>
      <c r="AO314" s="234" t="s">
        <v>736</v>
      </c>
      <c r="AP314" s="234" t="s">
        <v>1181</v>
      </c>
      <c r="AQ314" s="235" t="s">
        <v>813</v>
      </c>
      <c r="AR314" s="234"/>
      <c r="AS314" s="235"/>
      <c r="AT314" s="122"/>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row>
    <row r="315" spans="33:103" ht="15" customHeight="1">
      <c r="AG315" s="110"/>
      <c r="AI315" s="234" t="s">
        <v>362</v>
      </c>
      <c r="AJ315" s="234" t="s">
        <v>200</v>
      </c>
      <c r="AK315" s="234" t="s">
        <v>137</v>
      </c>
      <c r="AL315" s="234">
        <v>1</v>
      </c>
      <c r="AM315" s="121"/>
      <c r="AN315" s="234" t="s">
        <v>117</v>
      </c>
      <c r="AO315" s="234" t="s">
        <v>737</v>
      </c>
      <c r="AP315" s="234" t="s">
        <v>117</v>
      </c>
      <c r="AQ315" s="235" t="s">
        <v>813</v>
      </c>
      <c r="AR315" s="234"/>
      <c r="AS315" s="235"/>
      <c r="AT315" s="122"/>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row>
    <row r="316" spans="33:103" ht="15" customHeight="1">
      <c r="AG316" s="110"/>
      <c r="AI316" s="234" t="s">
        <v>778</v>
      </c>
      <c r="AJ316" s="234" t="s">
        <v>335</v>
      </c>
      <c r="AK316" s="234" t="s">
        <v>137</v>
      </c>
      <c r="AL316" s="234">
        <v>1</v>
      </c>
      <c r="AM316" s="121"/>
      <c r="AN316" s="234" t="s">
        <v>599</v>
      </c>
      <c r="AO316" s="234" t="s">
        <v>735</v>
      </c>
      <c r="AP316" s="234" t="s">
        <v>1182</v>
      </c>
      <c r="AQ316" s="235" t="s">
        <v>813</v>
      </c>
      <c r="AR316" s="234"/>
      <c r="AS316" s="235"/>
      <c r="AT316" s="122"/>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row>
    <row r="317" spans="33:103" ht="15" customHeight="1">
      <c r="AG317" s="110"/>
      <c r="AI317" s="234" t="s">
        <v>413</v>
      </c>
      <c r="AJ317" s="234" t="s">
        <v>200</v>
      </c>
      <c r="AK317" s="234" t="s">
        <v>137</v>
      </c>
      <c r="AL317" s="234">
        <v>1</v>
      </c>
      <c r="AM317" s="121"/>
      <c r="AN317" s="234" t="s">
        <v>612</v>
      </c>
      <c r="AO317" s="234" t="s">
        <v>735</v>
      </c>
      <c r="AP317" s="234" t="s">
        <v>1183</v>
      </c>
      <c r="AQ317" s="235" t="s">
        <v>813</v>
      </c>
      <c r="AR317" s="234"/>
      <c r="AS317" s="235"/>
      <c r="AT317" s="122"/>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row>
    <row r="318" spans="33:103" ht="15" customHeight="1">
      <c r="AG318" s="110"/>
      <c r="AI318" s="234" t="s">
        <v>290</v>
      </c>
      <c r="AJ318" s="234" t="s">
        <v>245</v>
      </c>
      <c r="AK318" s="234" t="s">
        <v>137</v>
      </c>
      <c r="AL318" s="234">
        <v>1</v>
      </c>
      <c r="AM318" s="121"/>
      <c r="AN318" s="234" t="s">
        <v>155</v>
      </c>
      <c r="AO318" s="234" t="s">
        <v>735</v>
      </c>
      <c r="AP318" s="234" t="s">
        <v>1184</v>
      </c>
      <c r="AQ318" s="235" t="s">
        <v>725</v>
      </c>
      <c r="AR318" s="234"/>
      <c r="AS318" s="235"/>
      <c r="AT318" s="122"/>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row>
    <row r="319" spans="33:103" ht="15" customHeight="1">
      <c r="AG319" s="110"/>
      <c r="AI319" s="234" t="s">
        <v>962</v>
      </c>
      <c r="AJ319" s="234" t="s">
        <v>138</v>
      </c>
      <c r="AK319" s="234" t="s">
        <v>734</v>
      </c>
      <c r="AL319" s="234">
        <v>1</v>
      </c>
      <c r="AM319" s="121"/>
      <c r="AN319" s="234" t="s">
        <v>1185</v>
      </c>
      <c r="AO319" s="234" t="s">
        <v>543</v>
      </c>
      <c r="AP319" s="234" t="s">
        <v>1186</v>
      </c>
      <c r="AQ319" s="235" t="s">
        <v>813</v>
      </c>
      <c r="AR319" s="234"/>
      <c r="AS319" s="235"/>
      <c r="AT319" s="122"/>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row>
    <row r="320" spans="33:103" ht="15" customHeight="1">
      <c r="AG320" s="110"/>
      <c r="AI320" s="234" t="s">
        <v>240</v>
      </c>
      <c r="AJ320" s="234" t="s">
        <v>200</v>
      </c>
      <c r="AK320" s="234" t="s">
        <v>137</v>
      </c>
      <c r="AL320" s="234">
        <v>0.5</v>
      </c>
      <c r="AM320" s="121"/>
      <c r="AN320" s="234" t="s">
        <v>1187</v>
      </c>
      <c r="AO320" s="234" t="s">
        <v>543</v>
      </c>
      <c r="AP320" s="234" t="s">
        <v>754</v>
      </c>
      <c r="AQ320" s="235" t="s">
        <v>813</v>
      </c>
      <c r="AR320" s="234"/>
      <c r="AS320" s="235"/>
      <c r="AT320" s="122"/>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row>
    <row r="321" spans="33:103" ht="15" customHeight="1">
      <c r="AG321" s="110"/>
      <c r="AI321" s="234" t="s">
        <v>409</v>
      </c>
      <c r="AJ321" s="234" t="s">
        <v>200</v>
      </c>
      <c r="AK321" s="234" t="s">
        <v>137</v>
      </c>
      <c r="AL321" s="234">
        <v>1</v>
      </c>
      <c r="AM321" s="121"/>
      <c r="AN321" s="234" t="s">
        <v>1188</v>
      </c>
      <c r="AO321" s="234" t="s">
        <v>543</v>
      </c>
      <c r="AP321" s="234" t="s">
        <v>118</v>
      </c>
      <c r="AQ321" s="235" t="s">
        <v>813</v>
      </c>
      <c r="AR321" s="234"/>
      <c r="AS321" s="235"/>
      <c r="AT321" s="122"/>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row>
    <row r="322" spans="33:103" ht="15" customHeight="1">
      <c r="AG322" s="110"/>
      <c r="AI322" s="234" t="s">
        <v>254</v>
      </c>
      <c r="AJ322" s="234" t="s">
        <v>245</v>
      </c>
      <c r="AK322" s="234" t="s">
        <v>130</v>
      </c>
      <c r="AL322" s="234">
        <v>1</v>
      </c>
      <c r="AM322" s="121"/>
      <c r="AN322" s="234" t="s">
        <v>1189</v>
      </c>
      <c r="AO322" s="234" t="s">
        <v>735</v>
      </c>
      <c r="AP322" s="234" t="s">
        <v>896</v>
      </c>
      <c r="AQ322" s="235" t="s">
        <v>813</v>
      </c>
      <c r="AR322" s="234" t="s">
        <v>897</v>
      </c>
      <c r="AS322" s="235" t="s">
        <v>813</v>
      </c>
      <c r="AT322" s="122"/>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row>
    <row r="323" spans="33:103" ht="15" customHeight="1">
      <c r="AG323" s="110"/>
      <c r="AI323" s="234" t="s">
        <v>779</v>
      </c>
      <c r="AJ323" s="234" t="s">
        <v>245</v>
      </c>
      <c r="AK323" s="234" t="s">
        <v>137</v>
      </c>
      <c r="AL323" s="234">
        <v>1</v>
      </c>
      <c r="AM323" s="136"/>
      <c r="AN323" s="234" t="s">
        <v>223</v>
      </c>
      <c r="AO323" s="234" t="s">
        <v>545</v>
      </c>
      <c r="AP323" s="234" t="s">
        <v>1190</v>
      </c>
      <c r="AQ323" s="235" t="s">
        <v>813</v>
      </c>
      <c r="AR323" s="234" t="s">
        <v>83</v>
      </c>
      <c r="AS323" s="235" t="s">
        <v>813</v>
      </c>
      <c r="AT323" s="122"/>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row>
    <row r="324" spans="33:103" ht="15" customHeight="1">
      <c r="AG324" s="110"/>
      <c r="AI324" s="234" t="s">
        <v>171</v>
      </c>
      <c r="AJ324" s="234" t="s">
        <v>168</v>
      </c>
      <c r="AK324" s="234" t="s">
        <v>137</v>
      </c>
      <c r="AL324" s="234">
        <v>0.25</v>
      </c>
      <c r="AM324" s="121"/>
      <c r="AN324" s="234" t="s">
        <v>1191</v>
      </c>
      <c r="AO324" s="234" t="s">
        <v>542</v>
      </c>
      <c r="AP324" s="234" t="s">
        <v>119</v>
      </c>
      <c r="AQ324" s="235" t="s">
        <v>725</v>
      </c>
      <c r="AR324" s="234" t="s">
        <v>116</v>
      </c>
      <c r="AS324" s="235" t="s">
        <v>725</v>
      </c>
      <c r="AT324" s="122"/>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row>
    <row r="325" spans="33:103" ht="15" customHeight="1">
      <c r="AG325" s="110"/>
      <c r="AI325" s="234" t="s">
        <v>422</v>
      </c>
      <c r="AJ325" s="234" t="s">
        <v>200</v>
      </c>
      <c r="AK325" s="234" t="s">
        <v>137</v>
      </c>
      <c r="AL325" s="234">
        <v>1</v>
      </c>
      <c r="AM325" s="121"/>
      <c r="AN325" s="234" t="s">
        <v>120</v>
      </c>
      <c r="AO325" s="234" t="s">
        <v>735</v>
      </c>
      <c r="AP325" s="234" t="s">
        <v>120</v>
      </c>
      <c r="AQ325" s="235" t="s">
        <v>813</v>
      </c>
      <c r="AR325" s="234"/>
      <c r="AS325" s="235"/>
      <c r="AT325" s="122"/>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row>
    <row r="326" spans="33:103" ht="15" customHeight="1">
      <c r="AG326" s="110"/>
      <c r="AI326" s="234" t="s">
        <v>479</v>
      </c>
      <c r="AJ326" s="234" t="s">
        <v>200</v>
      </c>
      <c r="AK326" s="234" t="s">
        <v>130</v>
      </c>
      <c r="AL326" s="234">
        <v>1</v>
      </c>
      <c r="AM326" s="121"/>
      <c r="AN326" s="234" t="s">
        <v>372</v>
      </c>
      <c r="AO326" s="234" t="s">
        <v>543</v>
      </c>
      <c r="AP326" s="234" t="s">
        <v>1192</v>
      </c>
      <c r="AQ326" s="235" t="s">
        <v>813</v>
      </c>
      <c r="AR326" s="234"/>
      <c r="AS326" s="235"/>
      <c r="AT326" s="122"/>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row>
    <row r="327" spans="33:103" ht="15" customHeight="1">
      <c r="AG327" s="110"/>
      <c r="AI327" s="234" t="s">
        <v>780</v>
      </c>
      <c r="AJ327" s="234" t="s">
        <v>200</v>
      </c>
      <c r="AK327" s="234" t="s">
        <v>781</v>
      </c>
      <c r="AL327" s="234">
        <v>1</v>
      </c>
      <c r="AM327" s="136"/>
      <c r="AN327" s="234" t="s">
        <v>694</v>
      </c>
      <c r="AO327" s="234" t="s">
        <v>544</v>
      </c>
      <c r="AP327" s="234" t="s">
        <v>1193</v>
      </c>
      <c r="AQ327" s="235" t="s">
        <v>813</v>
      </c>
      <c r="AR327" s="234"/>
      <c r="AS327" s="235"/>
      <c r="AT327" s="122"/>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row>
    <row r="328" spans="33:103" ht="15" customHeight="1">
      <c r="AG328" s="110"/>
      <c r="AI328" s="234" t="s">
        <v>170</v>
      </c>
      <c r="AJ328" s="234" t="s">
        <v>168</v>
      </c>
      <c r="AK328" s="234" t="s">
        <v>130</v>
      </c>
      <c r="AL328" s="234">
        <v>0.25</v>
      </c>
      <c r="AM328" s="121"/>
      <c r="AN328" s="234" t="s">
        <v>121</v>
      </c>
      <c r="AO328" s="234" t="s">
        <v>544</v>
      </c>
      <c r="AP328" s="234" t="s">
        <v>121</v>
      </c>
      <c r="AQ328" s="235" t="s">
        <v>725</v>
      </c>
      <c r="AR328" s="234"/>
      <c r="AS328" s="235"/>
      <c r="AT328" s="122"/>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row>
    <row r="329" spans="33:103" ht="15" customHeight="1">
      <c r="AG329" s="110"/>
      <c r="AI329" s="234" t="s">
        <v>292</v>
      </c>
      <c r="AJ329" s="234" t="s">
        <v>245</v>
      </c>
      <c r="AK329" s="234" t="s">
        <v>137</v>
      </c>
      <c r="AL329" s="234">
        <v>1</v>
      </c>
      <c r="AM329" s="136"/>
      <c r="AN329" s="234" t="s">
        <v>545</v>
      </c>
      <c r="AO329" s="234" t="s">
        <v>545</v>
      </c>
      <c r="AP329" s="234" t="s">
        <v>545</v>
      </c>
      <c r="AQ329" s="235" t="s">
        <v>813</v>
      </c>
      <c r="AR329" s="234"/>
      <c r="AS329" s="235"/>
      <c r="AT329" s="122"/>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row>
    <row r="330" spans="33:103" ht="15" customHeight="1">
      <c r="AG330" s="110"/>
      <c r="AI330" s="234" t="s">
        <v>963</v>
      </c>
      <c r="AJ330" s="234" t="s">
        <v>154</v>
      </c>
      <c r="AK330" s="234" t="s">
        <v>734</v>
      </c>
      <c r="AL330" s="234">
        <v>1</v>
      </c>
      <c r="AM330" s="121"/>
      <c r="AN330" s="234" t="s">
        <v>685</v>
      </c>
      <c r="AO330" s="234" t="s">
        <v>735</v>
      </c>
      <c r="AP330" s="234" t="s">
        <v>1194</v>
      </c>
      <c r="AQ330" s="235" t="s">
        <v>813</v>
      </c>
      <c r="AR330" s="234"/>
      <c r="AS330" s="235"/>
      <c r="AT330" s="122"/>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row>
    <row r="331" spans="33:103" ht="15" customHeight="1">
      <c r="AG331" s="110"/>
      <c r="AI331" s="234" t="s">
        <v>519</v>
      </c>
      <c r="AJ331" s="234" t="s">
        <v>200</v>
      </c>
      <c r="AK331" s="234" t="s">
        <v>137</v>
      </c>
      <c r="AL331" s="234">
        <v>1</v>
      </c>
      <c r="AM331" s="121"/>
      <c r="AN331" s="234" t="s">
        <v>123</v>
      </c>
      <c r="AO331" s="234" t="s">
        <v>736</v>
      </c>
      <c r="AP331" s="234" t="s">
        <v>123</v>
      </c>
      <c r="AQ331" s="235" t="s">
        <v>813</v>
      </c>
      <c r="AR331" s="234"/>
      <c r="AS331" s="235"/>
      <c r="AT331" s="122"/>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row>
    <row r="332" spans="33:103" ht="15" customHeight="1">
      <c r="AG332" s="110"/>
      <c r="AI332" s="234" t="s">
        <v>964</v>
      </c>
      <c r="AJ332" s="234" t="s">
        <v>145</v>
      </c>
      <c r="AK332" s="234" t="s">
        <v>734</v>
      </c>
      <c r="AL332" s="234">
        <v>1</v>
      </c>
      <c r="AM332" s="121"/>
      <c r="AN332" s="234" t="s">
        <v>898</v>
      </c>
      <c r="AO332" s="234" t="s">
        <v>735</v>
      </c>
      <c r="AP332" s="234" t="s">
        <v>898</v>
      </c>
      <c r="AQ332" s="235" t="s">
        <v>813</v>
      </c>
      <c r="AR332" s="234"/>
      <c r="AS332" s="235"/>
      <c r="AT332" s="122"/>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row>
    <row r="333" spans="33:103" ht="15" customHeight="1">
      <c r="AG333" s="110"/>
      <c r="AI333" s="234" t="s">
        <v>228</v>
      </c>
      <c r="AJ333" s="234" t="s">
        <v>168</v>
      </c>
      <c r="AK333" s="234" t="s">
        <v>137</v>
      </c>
      <c r="AL333" s="234">
        <v>0.5</v>
      </c>
      <c r="AM333" s="121"/>
      <c r="AN333" s="234" t="s">
        <v>1195</v>
      </c>
      <c r="AO333" s="234" t="s">
        <v>543</v>
      </c>
      <c r="AP333" s="234" t="s">
        <v>1196</v>
      </c>
      <c r="AQ333" s="235" t="s">
        <v>813</v>
      </c>
      <c r="AR333" s="234" t="s">
        <v>899</v>
      </c>
      <c r="AS333" s="235" t="s">
        <v>813</v>
      </c>
      <c r="AT333" s="122"/>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row>
    <row r="334" spans="33:103" ht="15" customHeight="1">
      <c r="AG334" s="110"/>
      <c r="AI334" s="234" t="s">
        <v>782</v>
      </c>
      <c r="AJ334" s="234" t="s">
        <v>335</v>
      </c>
      <c r="AK334" s="234" t="s">
        <v>130</v>
      </c>
      <c r="AL334" s="234">
        <v>1</v>
      </c>
      <c r="AM334" s="121"/>
      <c r="AN334" s="234" t="s">
        <v>1197</v>
      </c>
      <c r="AO334" s="234" t="s">
        <v>543</v>
      </c>
      <c r="AP334" s="234" t="s">
        <v>124</v>
      </c>
      <c r="AQ334" s="235" t="s">
        <v>813</v>
      </c>
      <c r="AR334" s="234" t="s">
        <v>98</v>
      </c>
      <c r="AS334" s="235" t="s">
        <v>813</v>
      </c>
      <c r="AT334" s="122"/>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row>
    <row r="335" spans="33:103" ht="15" customHeight="1">
      <c r="AG335" s="110"/>
      <c r="AI335" s="234" t="s">
        <v>196</v>
      </c>
      <c r="AJ335" s="234" t="s">
        <v>197</v>
      </c>
      <c r="AK335" s="234" t="s">
        <v>130</v>
      </c>
      <c r="AL335" s="234">
        <v>0.25</v>
      </c>
      <c r="AM335" s="121"/>
      <c r="AN335" s="234" t="s">
        <v>125</v>
      </c>
      <c r="AO335" s="234" t="s">
        <v>544</v>
      </c>
      <c r="AP335" s="234" t="s">
        <v>125</v>
      </c>
      <c r="AQ335" s="235" t="s">
        <v>813</v>
      </c>
      <c r="AR335" s="234"/>
      <c r="AS335" s="235"/>
      <c r="AT335" s="122"/>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row>
    <row r="336" spans="33:103" ht="15" customHeight="1">
      <c r="AG336" s="110"/>
      <c r="AI336" s="234" t="s">
        <v>524</v>
      </c>
      <c r="AJ336" s="234" t="s">
        <v>145</v>
      </c>
      <c r="AK336" s="234" t="s">
        <v>137</v>
      </c>
      <c r="AL336" s="234">
        <v>0.5</v>
      </c>
      <c r="AM336" s="136"/>
      <c r="AN336" s="137"/>
      <c r="AO336" s="137"/>
      <c r="AP336" s="138"/>
      <c r="AQ336" s="138"/>
      <c r="AR336" s="138"/>
      <c r="AS336" s="138"/>
      <c r="AT336" s="122"/>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row>
    <row r="337" spans="33:103" ht="15" customHeight="1">
      <c r="AG337" s="110"/>
      <c r="AI337" s="234" t="s">
        <v>296</v>
      </c>
      <c r="AJ337" s="234" t="s">
        <v>335</v>
      </c>
      <c r="AK337" s="234" t="s">
        <v>130</v>
      </c>
      <c r="AL337" s="234">
        <v>1</v>
      </c>
      <c r="AM337" s="121"/>
      <c r="AN337" s="137"/>
      <c r="AO337" s="137"/>
      <c r="AP337" s="138"/>
      <c r="AQ337" s="138"/>
      <c r="AR337" s="138"/>
      <c r="AS337" s="138"/>
      <c r="AT337" s="122"/>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row>
    <row r="338" spans="33:103" ht="15" customHeight="1">
      <c r="AG338" s="110"/>
      <c r="AI338" s="234" t="s">
        <v>783</v>
      </c>
      <c r="AJ338" s="234" t="s">
        <v>145</v>
      </c>
      <c r="AK338" s="234" t="s">
        <v>734</v>
      </c>
      <c r="AL338" s="234">
        <v>1</v>
      </c>
      <c r="AM338" s="121"/>
      <c r="AN338" s="137"/>
      <c r="AO338" s="137"/>
      <c r="AP338" s="138"/>
      <c r="AQ338" s="138"/>
      <c r="AR338" s="138"/>
      <c r="AS338" s="138"/>
      <c r="AT338" s="122"/>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row>
    <row r="339" spans="33:103" ht="15" customHeight="1">
      <c r="AG339" s="110"/>
      <c r="AI339" s="234" t="s">
        <v>965</v>
      </c>
      <c r="AJ339" s="234" t="s">
        <v>145</v>
      </c>
      <c r="AK339" s="234" t="s">
        <v>734</v>
      </c>
      <c r="AL339" s="234">
        <v>1</v>
      </c>
      <c r="AM339" s="121"/>
      <c r="AN339" s="137"/>
      <c r="AO339" s="137"/>
      <c r="AP339" s="138"/>
      <c r="AQ339" s="138"/>
      <c r="AR339" s="138"/>
      <c r="AS339" s="138"/>
      <c r="AT339" s="122"/>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row>
    <row r="340" spans="33:103" ht="15" customHeight="1">
      <c r="AG340" s="110"/>
      <c r="AI340" s="234" t="s">
        <v>426</v>
      </c>
      <c r="AJ340" s="234" t="s">
        <v>200</v>
      </c>
      <c r="AK340" s="234" t="s">
        <v>137</v>
      </c>
      <c r="AL340" s="234">
        <v>1</v>
      </c>
      <c r="AM340" s="121"/>
      <c r="AN340" s="137"/>
      <c r="AO340" s="137"/>
      <c r="AP340" s="138"/>
      <c r="AQ340" s="138"/>
      <c r="AR340" s="138"/>
      <c r="AS340" s="138"/>
      <c r="AT340" s="122"/>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row>
    <row r="341" spans="33:103" ht="15" customHeight="1">
      <c r="AG341" s="110"/>
      <c r="AI341" s="234" t="s">
        <v>385</v>
      </c>
      <c r="AJ341" s="234" t="s">
        <v>200</v>
      </c>
      <c r="AK341" s="234" t="s">
        <v>137</v>
      </c>
      <c r="AL341" s="234">
        <v>1</v>
      </c>
      <c r="AM341" s="136"/>
      <c r="AN341" s="137"/>
      <c r="AO341" s="137"/>
      <c r="AP341" s="138"/>
      <c r="AQ341" s="138"/>
      <c r="AR341" s="138"/>
      <c r="AS341" s="138"/>
      <c r="AT341" s="122"/>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row>
    <row r="342" spans="33:103" ht="15" customHeight="1">
      <c r="AG342" s="110"/>
      <c r="AI342" s="234" t="s">
        <v>383</v>
      </c>
      <c r="AJ342" s="234" t="s">
        <v>198</v>
      </c>
      <c r="AK342" s="234" t="s">
        <v>384</v>
      </c>
      <c r="AL342" s="234">
        <v>0.75</v>
      </c>
      <c r="AM342" s="121"/>
      <c r="AN342" s="137"/>
      <c r="AO342" s="137"/>
      <c r="AP342" s="138"/>
      <c r="AQ342" s="138"/>
      <c r="AR342" s="138"/>
      <c r="AS342" s="138"/>
      <c r="AT342" s="122"/>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row>
    <row r="343" spans="33:103" ht="15" customHeight="1">
      <c r="AG343" s="110"/>
      <c r="AI343" s="234" t="s">
        <v>672</v>
      </c>
      <c r="AJ343" s="234" t="s">
        <v>138</v>
      </c>
      <c r="AK343" s="234" t="s">
        <v>734</v>
      </c>
      <c r="AL343" s="234">
        <v>1</v>
      </c>
      <c r="AM343" s="121"/>
      <c r="AN343" s="137"/>
      <c r="AO343" s="137"/>
      <c r="AP343" s="138"/>
      <c r="AQ343" s="138"/>
      <c r="AR343" s="138"/>
      <c r="AS343" s="138"/>
      <c r="AT343" s="122"/>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row>
    <row r="344" spans="33:103" ht="15" customHeight="1">
      <c r="AG344" s="110"/>
      <c r="AI344" s="234" t="s">
        <v>784</v>
      </c>
      <c r="AJ344" s="234" t="s">
        <v>245</v>
      </c>
      <c r="AK344" s="234" t="s">
        <v>130</v>
      </c>
      <c r="AL344" s="234">
        <v>1</v>
      </c>
      <c r="AM344" s="121"/>
      <c r="AN344" s="137"/>
      <c r="AO344" s="137"/>
      <c r="AP344" s="137"/>
      <c r="AQ344" s="138"/>
      <c r="AR344" s="232"/>
      <c r="AS344" s="231"/>
      <c r="AT344" s="122"/>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row>
    <row r="345" spans="33:103" ht="15" customHeight="1">
      <c r="AG345" s="110"/>
      <c r="AI345" s="234" t="s">
        <v>301</v>
      </c>
      <c r="AJ345" s="234" t="s">
        <v>245</v>
      </c>
      <c r="AK345" s="234" t="s">
        <v>137</v>
      </c>
      <c r="AL345" s="234">
        <v>1</v>
      </c>
      <c r="AM345" s="121"/>
      <c r="AN345" s="137"/>
      <c r="AO345" s="137"/>
      <c r="AP345" s="137"/>
      <c r="AQ345" s="138"/>
      <c r="AR345" s="230"/>
      <c r="AS345" s="230"/>
      <c r="AT345" s="122"/>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row>
    <row r="346" spans="33:103" ht="15" customHeight="1">
      <c r="AG346" s="110"/>
      <c r="AI346" s="234" t="s">
        <v>379</v>
      </c>
      <c r="AJ346" s="234" t="s">
        <v>200</v>
      </c>
      <c r="AK346" s="234" t="s">
        <v>137</v>
      </c>
      <c r="AL346" s="234">
        <v>1</v>
      </c>
      <c r="AM346" s="121"/>
      <c r="AN346" s="137"/>
      <c r="AO346" s="137"/>
      <c r="AP346" s="138"/>
      <c r="AQ346" s="138"/>
      <c r="AR346" s="138"/>
      <c r="AS346" s="138"/>
      <c r="AT346" s="122"/>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row>
    <row r="347" spans="33:103" ht="15" customHeight="1">
      <c r="AG347" s="110"/>
      <c r="AI347" s="234" t="s">
        <v>785</v>
      </c>
      <c r="AJ347" s="234" t="s">
        <v>200</v>
      </c>
      <c r="AK347" s="234" t="s">
        <v>137</v>
      </c>
      <c r="AL347" s="234">
        <v>1</v>
      </c>
      <c r="AM347" s="121"/>
      <c r="AT347" s="122"/>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row>
    <row r="348" spans="33:103" ht="15" customHeight="1">
      <c r="AG348" s="110"/>
      <c r="AI348" s="234" t="s">
        <v>318</v>
      </c>
      <c r="AJ348" s="234" t="s">
        <v>320</v>
      </c>
      <c r="AK348" s="234" t="s">
        <v>137</v>
      </c>
      <c r="AL348" s="234">
        <v>1</v>
      </c>
      <c r="AM348" s="121"/>
      <c r="AT348" s="122"/>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row>
    <row r="349" spans="33:103" ht="15" customHeight="1">
      <c r="AG349" s="110"/>
      <c r="AI349" s="234" t="s">
        <v>520</v>
      </c>
      <c r="AJ349" s="234" t="s">
        <v>200</v>
      </c>
      <c r="AK349" s="234" t="s">
        <v>137</v>
      </c>
      <c r="AL349" s="234">
        <v>1</v>
      </c>
      <c r="AM349" s="121"/>
      <c r="AT349" s="122"/>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row>
    <row r="350" spans="33:103" ht="15" customHeight="1">
      <c r="AG350" s="110"/>
      <c r="AI350" s="234" t="s">
        <v>468</v>
      </c>
      <c r="AJ350" s="234" t="s">
        <v>200</v>
      </c>
      <c r="AK350" s="234" t="s">
        <v>137</v>
      </c>
      <c r="AL350" s="234">
        <v>1</v>
      </c>
      <c r="AM350" s="121"/>
      <c r="AT350" s="122"/>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row>
    <row r="351" spans="33:103" ht="15" customHeight="1">
      <c r="AG351" s="110"/>
      <c r="AI351" s="234" t="s">
        <v>787</v>
      </c>
      <c r="AJ351" s="234" t="s">
        <v>200</v>
      </c>
      <c r="AK351" s="234" t="s">
        <v>137</v>
      </c>
      <c r="AL351" s="234">
        <v>1</v>
      </c>
      <c r="AM351" s="121"/>
      <c r="AT351" s="122"/>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row>
    <row r="352" spans="33:103" ht="15" customHeight="1">
      <c r="AG352" s="110"/>
      <c r="AI352" s="234" t="s">
        <v>966</v>
      </c>
      <c r="AJ352" s="234" t="s">
        <v>145</v>
      </c>
      <c r="AK352" s="234" t="s">
        <v>734</v>
      </c>
      <c r="AL352" s="234">
        <v>1</v>
      </c>
      <c r="AM352" s="121"/>
      <c r="AT352" s="122"/>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row>
    <row r="353" spans="33:103" ht="15" customHeight="1">
      <c r="AG353" s="110"/>
      <c r="AI353" s="234" t="s">
        <v>675</v>
      </c>
      <c r="AJ353" s="234" t="s">
        <v>145</v>
      </c>
      <c r="AK353" s="234" t="s">
        <v>734</v>
      </c>
      <c r="AL353" s="234">
        <v>1</v>
      </c>
      <c r="AM353" s="121"/>
      <c r="AT353" s="122"/>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row>
    <row r="354" spans="33:103" ht="15" customHeight="1">
      <c r="AG354" s="110"/>
      <c r="AI354" s="234" t="s">
        <v>453</v>
      </c>
      <c r="AJ354" s="234" t="s">
        <v>200</v>
      </c>
      <c r="AK354" s="234" t="s">
        <v>137</v>
      </c>
      <c r="AL354" s="234">
        <v>1</v>
      </c>
      <c r="AM354" s="121"/>
      <c r="AT354" s="122"/>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row>
    <row r="355" spans="33:103" ht="15" customHeight="1">
      <c r="AG355" s="110"/>
      <c r="AI355" s="234" t="s">
        <v>169</v>
      </c>
      <c r="AJ355" s="234" t="s">
        <v>168</v>
      </c>
      <c r="AK355" s="234" t="s">
        <v>130</v>
      </c>
      <c r="AL355" s="234">
        <v>0.25</v>
      </c>
      <c r="AM355" s="121"/>
      <c r="AT355" s="122"/>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row>
    <row r="356" spans="33:103" ht="15" customHeight="1">
      <c r="AG356" s="110"/>
      <c r="AI356" s="234" t="s">
        <v>298</v>
      </c>
      <c r="AJ356" s="234" t="s">
        <v>335</v>
      </c>
      <c r="AK356" s="234" t="s">
        <v>130</v>
      </c>
      <c r="AL356" s="234">
        <v>1</v>
      </c>
      <c r="AM356" s="121"/>
      <c r="AT356" s="122"/>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row>
    <row r="357" spans="33:103" ht="15" customHeight="1">
      <c r="AG357" s="110"/>
      <c r="AI357" s="120" t="s">
        <v>912</v>
      </c>
      <c r="AJ357" s="234"/>
      <c r="AK357" s="234"/>
      <c r="AL357" s="234"/>
      <c r="AM357" s="121"/>
      <c r="AT357" s="122"/>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row>
    <row r="358" spans="33:103" ht="15" customHeight="1">
      <c r="AG358" s="110"/>
      <c r="AI358" s="234" t="s">
        <v>967</v>
      </c>
      <c r="AJ358" s="234" t="s">
        <v>145</v>
      </c>
      <c r="AK358" s="234" t="s">
        <v>734</v>
      </c>
      <c r="AL358" s="234">
        <v>1</v>
      </c>
      <c r="AM358" s="121"/>
      <c r="AT358" s="122"/>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row>
    <row r="359" spans="33:103" ht="15" customHeight="1">
      <c r="AG359" s="110"/>
      <c r="AI359" s="234" t="s">
        <v>788</v>
      </c>
      <c r="AJ359" s="234" t="s">
        <v>145</v>
      </c>
      <c r="AK359" s="234" t="s">
        <v>734</v>
      </c>
      <c r="AL359" s="234">
        <v>1</v>
      </c>
      <c r="AM359" s="121"/>
      <c r="AT359" s="122"/>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row>
    <row r="360" spans="33:103" ht="15" customHeight="1">
      <c r="AG360" s="110"/>
      <c r="AI360" s="234" t="s">
        <v>495</v>
      </c>
      <c r="AJ360" s="234" t="s">
        <v>200</v>
      </c>
      <c r="AK360" s="234" t="s">
        <v>137</v>
      </c>
      <c r="AL360" s="234">
        <v>1</v>
      </c>
      <c r="AM360" s="121"/>
      <c r="AT360" s="122"/>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row>
    <row r="361" spans="33:103" ht="15" customHeight="1">
      <c r="AG361" s="110"/>
      <c r="AI361" s="234" t="s">
        <v>314</v>
      </c>
      <c r="AJ361" s="234" t="s">
        <v>245</v>
      </c>
      <c r="AK361" s="234" t="s">
        <v>130</v>
      </c>
      <c r="AL361" s="234">
        <v>1</v>
      </c>
      <c r="AM361" s="121"/>
      <c r="AT361" s="122"/>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row>
    <row r="362" spans="33:103" ht="15" customHeight="1">
      <c r="AG362" s="110"/>
      <c r="AI362" s="234" t="s">
        <v>237</v>
      </c>
      <c r="AJ362" s="234" t="s">
        <v>200</v>
      </c>
      <c r="AK362" s="234" t="s">
        <v>130</v>
      </c>
      <c r="AL362" s="234">
        <v>0.5</v>
      </c>
      <c r="AM362" s="136"/>
      <c r="AT362" s="122"/>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row>
    <row r="363" spans="33:103" ht="15" customHeight="1">
      <c r="AG363" s="110"/>
      <c r="AI363" s="234" t="s">
        <v>789</v>
      </c>
      <c r="AJ363" s="234" t="s">
        <v>245</v>
      </c>
      <c r="AK363" s="234" t="s">
        <v>137</v>
      </c>
      <c r="AL363" s="234">
        <v>1</v>
      </c>
      <c r="AM363" s="121"/>
      <c r="AT363" s="122"/>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row>
    <row r="364" spans="33:103" ht="15" customHeight="1">
      <c r="AG364" s="110"/>
      <c r="AI364" s="234" t="s">
        <v>968</v>
      </c>
      <c r="AJ364" s="234" t="s">
        <v>200</v>
      </c>
      <c r="AK364" s="234" t="s">
        <v>137</v>
      </c>
      <c r="AL364" s="234">
        <v>1</v>
      </c>
      <c r="AM364" s="121"/>
      <c r="AT364" s="122"/>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row>
    <row r="365" spans="33:103" ht="15" customHeight="1">
      <c r="AG365" s="110"/>
      <c r="AI365" s="234" t="s">
        <v>485</v>
      </c>
      <c r="AJ365" s="234" t="s">
        <v>200</v>
      </c>
      <c r="AK365" s="234" t="s">
        <v>767</v>
      </c>
      <c r="AL365" s="234">
        <v>1</v>
      </c>
      <c r="AM365" s="121"/>
      <c r="AT365" s="122"/>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row>
    <row r="366" spans="33:103" ht="15" customHeight="1">
      <c r="AG366" s="110"/>
      <c r="AI366" s="234" t="s">
        <v>969</v>
      </c>
      <c r="AJ366" s="234" t="s">
        <v>245</v>
      </c>
      <c r="AK366" s="234" t="s">
        <v>130</v>
      </c>
      <c r="AL366" s="234">
        <v>1</v>
      </c>
      <c r="AM366" s="121"/>
      <c r="AT366" s="122"/>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row>
    <row r="367" spans="33:103" ht="15" customHeight="1">
      <c r="AG367" s="110"/>
      <c r="AI367" s="234" t="s">
        <v>238</v>
      </c>
      <c r="AJ367" s="234" t="s">
        <v>198</v>
      </c>
      <c r="AK367" s="234" t="s">
        <v>239</v>
      </c>
      <c r="AL367" s="234">
        <v>0.5</v>
      </c>
      <c r="AM367" s="136"/>
      <c r="AT367" s="122"/>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row>
    <row r="368" spans="33:103" ht="15" customHeight="1">
      <c r="AG368" s="110"/>
      <c r="AI368" s="234" t="s">
        <v>970</v>
      </c>
      <c r="AJ368" s="234" t="s">
        <v>168</v>
      </c>
      <c r="AK368" s="234" t="s">
        <v>130</v>
      </c>
      <c r="AL368" s="234">
        <v>0.25</v>
      </c>
      <c r="AM368" s="121"/>
      <c r="AT368" s="122"/>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row>
    <row r="369" spans="33:103" ht="15" customHeight="1">
      <c r="AG369" s="110"/>
      <c r="AI369" s="234" t="s">
        <v>315</v>
      </c>
      <c r="AJ369" s="234" t="s">
        <v>245</v>
      </c>
      <c r="AK369" s="234" t="s">
        <v>137</v>
      </c>
      <c r="AL369" s="234">
        <v>1</v>
      </c>
      <c r="AM369" s="121"/>
      <c r="AT369" s="122"/>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row>
    <row r="370" spans="33:103" ht="15" customHeight="1">
      <c r="AG370" s="110"/>
      <c r="AI370" s="234" t="s">
        <v>305</v>
      </c>
      <c r="AJ370" s="234" t="s">
        <v>245</v>
      </c>
      <c r="AK370" s="234" t="s">
        <v>137</v>
      </c>
      <c r="AL370" s="234">
        <v>1</v>
      </c>
      <c r="AM370" s="121"/>
      <c r="AT370" s="122"/>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row>
    <row r="371" spans="33:103" ht="15" customHeight="1">
      <c r="AG371" s="110"/>
      <c r="AI371" s="234" t="s">
        <v>451</v>
      </c>
      <c r="AJ371" s="234" t="s">
        <v>200</v>
      </c>
      <c r="AK371" s="234" t="s">
        <v>137</v>
      </c>
      <c r="AL371" s="234">
        <v>1</v>
      </c>
      <c r="AM371" s="121"/>
      <c r="AT371" s="122"/>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row>
    <row r="372" spans="33:103" ht="15" customHeight="1">
      <c r="AG372" s="110"/>
      <c r="AI372" s="234" t="s">
        <v>328</v>
      </c>
      <c r="AJ372" s="234" t="s">
        <v>154</v>
      </c>
      <c r="AK372" s="234" t="s">
        <v>137</v>
      </c>
      <c r="AL372" s="234">
        <v>0.25</v>
      </c>
      <c r="AM372" s="121"/>
      <c r="AT372" s="122"/>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row>
    <row r="373" spans="33:103" ht="15" customHeight="1">
      <c r="AG373" s="110"/>
      <c r="AI373" s="234" t="s">
        <v>791</v>
      </c>
      <c r="AJ373" s="234" t="s">
        <v>235</v>
      </c>
      <c r="AK373" s="234" t="s">
        <v>130</v>
      </c>
      <c r="AL373" s="234">
        <v>1</v>
      </c>
      <c r="AM373" s="121"/>
      <c r="AT373" s="122"/>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row>
    <row r="374" spans="33:103" ht="15" customHeight="1">
      <c r="AG374" s="110"/>
      <c r="AI374" s="234" t="s">
        <v>299</v>
      </c>
      <c r="AJ374" s="234" t="s">
        <v>245</v>
      </c>
      <c r="AK374" s="234" t="s">
        <v>137</v>
      </c>
      <c r="AL374" s="234">
        <v>1</v>
      </c>
      <c r="AM374" s="121"/>
      <c r="AT374" s="122"/>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row>
    <row r="375" spans="33:103" ht="15" customHeight="1">
      <c r="AG375" s="110"/>
      <c r="AI375" s="234" t="s">
        <v>300</v>
      </c>
      <c r="AJ375" s="234" t="s">
        <v>320</v>
      </c>
      <c r="AK375" s="234" t="s">
        <v>130</v>
      </c>
      <c r="AL375" s="234">
        <v>1</v>
      </c>
      <c r="AM375" s="121"/>
      <c r="AT375" s="122"/>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row>
    <row r="376" spans="33:103" ht="15" customHeight="1">
      <c r="AG376" s="110"/>
      <c r="AI376" s="234" t="s">
        <v>679</v>
      </c>
      <c r="AJ376" s="234" t="s">
        <v>145</v>
      </c>
      <c r="AK376" s="234" t="s">
        <v>734</v>
      </c>
      <c r="AL376" s="234">
        <v>1</v>
      </c>
      <c r="AM376" s="121"/>
      <c r="AT376" s="122"/>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row>
    <row r="377" spans="33:103" ht="15" customHeight="1">
      <c r="AG377" s="110"/>
      <c r="AI377" s="234" t="s">
        <v>489</v>
      </c>
      <c r="AJ377" s="234" t="s">
        <v>145</v>
      </c>
      <c r="AK377" s="234" t="s">
        <v>734</v>
      </c>
      <c r="AL377" s="234">
        <v>1</v>
      </c>
      <c r="AM377" s="136"/>
      <c r="AT377" s="122"/>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row>
    <row r="378" spans="33:103" ht="15" customHeight="1">
      <c r="AG378" s="110"/>
      <c r="AI378" s="234" t="s">
        <v>480</v>
      </c>
      <c r="AJ378" s="234" t="s">
        <v>200</v>
      </c>
      <c r="AK378" s="234" t="s">
        <v>137</v>
      </c>
      <c r="AL378" s="234">
        <v>1</v>
      </c>
      <c r="AM378" s="121"/>
      <c r="AT378" s="122"/>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row>
    <row r="379" spans="33:103" ht="15" customHeight="1">
      <c r="AG379" s="110"/>
      <c r="AI379" s="234" t="s">
        <v>443</v>
      </c>
      <c r="AJ379" s="234" t="s">
        <v>200</v>
      </c>
      <c r="AK379" s="234" t="s">
        <v>137</v>
      </c>
      <c r="AL379" s="234">
        <v>1</v>
      </c>
      <c r="AM379" s="121"/>
      <c r="AT379" s="122"/>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row>
    <row r="380" spans="33:46" ht="15" customHeight="1">
      <c r="AG380" s="110"/>
      <c r="AI380" s="234" t="s">
        <v>792</v>
      </c>
      <c r="AJ380" s="234" t="s">
        <v>145</v>
      </c>
      <c r="AK380" s="234" t="s">
        <v>137</v>
      </c>
      <c r="AL380" s="234">
        <v>0.5</v>
      </c>
      <c r="AM380" s="121"/>
      <c r="AT380" s="122"/>
    </row>
    <row r="381" spans="33:46" ht="15" customHeight="1">
      <c r="AG381" s="110"/>
      <c r="AI381" s="234" t="s">
        <v>345</v>
      </c>
      <c r="AJ381" s="234" t="s">
        <v>200</v>
      </c>
      <c r="AK381" s="234" t="s">
        <v>130</v>
      </c>
      <c r="AL381" s="234">
        <v>1</v>
      </c>
      <c r="AM381" s="121"/>
      <c r="AT381" s="122"/>
    </row>
    <row r="382" spans="33:46" ht="15" customHeight="1">
      <c r="AG382" s="110"/>
      <c r="AI382" s="234" t="s">
        <v>344</v>
      </c>
      <c r="AJ382" s="234" t="s">
        <v>200</v>
      </c>
      <c r="AK382" s="234" t="s">
        <v>137</v>
      </c>
      <c r="AL382" s="234">
        <v>0.5</v>
      </c>
      <c r="AM382" s="121"/>
      <c r="AT382" s="122"/>
    </row>
    <row r="383" spans="33:46" ht="15" customHeight="1">
      <c r="AG383" s="110"/>
      <c r="AI383" s="234" t="s">
        <v>440</v>
      </c>
      <c r="AJ383" s="234" t="s">
        <v>200</v>
      </c>
      <c r="AK383" s="234" t="s">
        <v>137</v>
      </c>
      <c r="AL383" s="234">
        <v>1</v>
      </c>
      <c r="AM383" s="121"/>
      <c r="AT383" s="122"/>
    </row>
    <row r="384" spans="33:46" ht="15" customHeight="1">
      <c r="AG384" s="110"/>
      <c r="AI384" s="234" t="s">
        <v>364</v>
      </c>
      <c r="AJ384" s="234" t="s">
        <v>198</v>
      </c>
      <c r="AK384" s="234" t="s">
        <v>130</v>
      </c>
      <c r="AL384" s="234">
        <v>1</v>
      </c>
      <c r="AM384" s="121"/>
      <c r="AT384" s="122"/>
    </row>
    <row r="385" spans="33:46" ht="15" customHeight="1">
      <c r="AG385" s="110"/>
      <c r="AI385" s="234" t="s">
        <v>342</v>
      </c>
      <c r="AJ385" s="234" t="s">
        <v>200</v>
      </c>
      <c r="AK385" s="234" t="s">
        <v>130</v>
      </c>
      <c r="AL385" s="234">
        <v>1</v>
      </c>
      <c r="AM385" s="121"/>
      <c r="AT385" s="122"/>
    </row>
    <row r="386" spans="33:46" ht="15" customHeight="1">
      <c r="AG386" s="110"/>
      <c r="AI386" s="234" t="s">
        <v>423</v>
      </c>
      <c r="AJ386" s="234" t="s">
        <v>200</v>
      </c>
      <c r="AK386" s="234" t="s">
        <v>130</v>
      </c>
      <c r="AL386" s="234">
        <v>1</v>
      </c>
      <c r="AM386" s="121"/>
      <c r="AT386" s="122"/>
    </row>
    <row r="387" spans="33:46" ht="15" customHeight="1">
      <c r="AG387" s="110"/>
      <c r="AI387" s="234" t="s">
        <v>794</v>
      </c>
      <c r="AJ387" s="234" t="s">
        <v>168</v>
      </c>
      <c r="AK387" s="234" t="s">
        <v>137</v>
      </c>
      <c r="AL387" s="234">
        <v>0.5</v>
      </c>
      <c r="AM387" s="121"/>
      <c r="AT387" s="122"/>
    </row>
    <row r="388" spans="33:46" ht="15" customHeight="1">
      <c r="AG388" s="110"/>
      <c r="AI388" s="234" t="s">
        <v>203</v>
      </c>
      <c r="AJ388" s="234" t="s">
        <v>168</v>
      </c>
      <c r="AK388" s="234" t="s">
        <v>130</v>
      </c>
      <c r="AL388" s="234">
        <v>0.5</v>
      </c>
      <c r="AM388" s="121"/>
      <c r="AT388" s="122"/>
    </row>
    <row r="389" spans="33:46" ht="15" customHeight="1">
      <c r="AG389" s="110"/>
      <c r="AI389" s="234" t="s">
        <v>396</v>
      </c>
      <c r="AJ389" s="234" t="s">
        <v>200</v>
      </c>
      <c r="AK389" s="234" t="s">
        <v>137</v>
      </c>
      <c r="AL389" s="234">
        <v>1</v>
      </c>
      <c r="AM389" s="121"/>
      <c r="AT389" s="122"/>
    </row>
    <row r="390" spans="33:46" ht="15" customHeight="1">
      <c r="AG390" s="110"/>
      <c r="AI390" s="234" t="s">
        <v>971</v>
      </c>
      <c r="AJ390" s="234" t="s">
        <v>168</v>
      </c>
      <c r="AK390" s="234" t="s">
        <v>130</v>
      </c>
      <c r="AL390" s="234">
        <v>0.25</v>
      </c>
      <c r="AM390" s="121"/>
      <c r="AT390" s="122"/>
    </row>
    <row r="391" spans="33:46" ht="15" customHeight="1">
      <c r="AG391" s="110"/>
      <c r="AI391" s="234" t="s">
        <v>378</v>
      </c>
      <c r="AJ391" s="234" t="s">
        <v>200</v>
      </c>
      <c r="AK391" s="234" t="s">
        <v>137</v>
      </c>
      <c r="AL391" s="234">
        <v>1</v>
      </c>
      <c r="AM391" s="121"/>
      <c r="AT391" s="122"/>
    </row>
    <row r="392" spans="33:46" ht="15" customHeight="1">
      <c r="AG392" s="110"/>
      <c r="AI392" s="234" t="s">
        <v>393</v>
      </c>
      <c r="AJ392" s="234" t="s">
        <v>200</v>
      </c>
      <c r="AK392" s="234" t="s">
        <v>137</v>
      </c>
      <c r="AL392" s="234">
        <v>1</v>
      </c>
      <c r="AM392" s="121"/>
      <c r="AT392" s="122"/>
    </row>
    <row r="393" spans="33:46" ht="15" customHeight="1">
      <c r="AG393" s="110"/>
      <c r="AI393" s="234" t="s">
        <v>436</v>
      </c>
      <c r="AJ393" s="234" t="s">
        <v>200</v>
      </c>
      <c r="AK393" s="234" t="s">
        <v>137</v>
      </c>
      <c r="AL393" s="234">
        <v>1</v>
      </c>
      <c r="AM393" s="121"/>
      <c r="AT393" s="122"/>
    </row>
    <row r="394" spans="33:46" ht="15" customHeight="1">
      <c r="AG394" s="110"/>
      <c r="AI394" s="234" t="s">
        <v>222</v>
      </c>
      <c r="AJ394" s="234" t="s">
        <v>168</v>
      </c>
      <c r="AK394" s="234" t="s">
        <v>137</v>
      </c>
      <c r="AL394" s="234">
        <v>0.5</v>
      </c>
      <c r="AM394" s="121"/>
      <c r="AT394" s="122"/>
    </row>
    <row r="395" spans="33:46" ht="15" customHeight="1">
      <c r="AG395" s="110"/>
      <c r="AI395" s="234" t="s">
        <v>366</v>
      </c>
      <c r="AJ395" s="234" t="s">
        <v>200</v>
      </c>
      <c r="AK395" s="234" t="s">
        <v>137</v>
      </c>
      <c r="AL395" s="234">
        <v>1</v>
      </c>
      <c r="AM395" s="121"/>
      <c r="AT395" s="122"/>
    </row>
    <row r="396" spans="33:46" ht="15" customHeight="1">
      <c r="AG396" s="110"/>
      <c r="AI396" s="234" t="s">
        <v>795</v>
      </c>
      <c r="AJ396" s="234" t="s">
        <v>245</v>
      </c>
      <c r="AK396" s="234" t="s">
        <v>130</v>
      </c>
      <c r="AL396" s="234">
        <v>1</v>
      </c>
      <c r="AM396" s="121"/>
      <c r="AT396" s="122"/>
    </row>
    <row r="397" spans="33:46" ht="15" customHeight="1">
      <c r="AG397" s="110"/>
      <c r="AI397" s="234" t="s">
        <v>376</v>
      </c>
      <c r="AJ397" s="234" t="s">
        <v>200</v>
      </c>
      <c r="AK397" s="234" t="s">
        <v>137</v>
      </c>
      <c r="AL397" s="234">
        <v>1</v>
      </c>
      <c r="AM397" s="121"/>
      <c r="AT397" s="122"/>
    </row>
    <row r="398" spans="33:46" ht="15" customHeight="1">
      <c r="AG398" s="110"/>
      <c r="AI398" s="234" t="s">
        <v>401</v>
      </c>
      <c r="AJ398" s="234" t="s">
        <v>198</v>
      </c>
      <c r="AK398" s="234" t="s">
        <v>796</v>
      </c>
      <c r="AL398" s="234">
        <v>1</v>
      </c>
      <c r="AM398" s="121"/>
      <c r="AT398" s="122"/>
    </row>
    <row r="399" spans="33:46" ht="15" customHeight="1">
      <c r="AG399" s="110"/>
      <c r="AI399" s="234" t="s">
        <v>421</v>
      </c>
      <c r="AJ399" s="234" t="s">
        <v>200</v>
      </c>
      <c r="AK399" s="234" t="s">
        <v>137</v>
      </c>
      <c r="AL399" s="234">
        <v>1</v>
      </c>
      <c r="AM399" s="121"/>
      <c r="AT399" s="122"/>
    </row>
    <row r="400" spans="33:46" ht="15" customHeight="1">
      <c r="AG400" s="110"/>
      <c r="AI400" s="234" t="s">
        <v>797</v>
      </c>
      <c r="AJ400" s="234" t="s">
        <v>200</v>
      </c>
      <c r="AK400" s="234" t="s">
        <v>137</v>
      </c>
      <c r="AL400" s="234">
        <v>1</v>
      </c>
      <c r="AM400" s="121"/>
      <c r="AT400" s="122"/>
    </row>
    <row r="401" spans="33:46" ht="15" customHeight="1">
      <c r="AG401" s="110"/>
      <c r="AI401" s="234" t="s">
        <v>417</v>
      </c>
      <c r="AJ401" s="234" t="s">
        <v>200</v>
      </c>
      <c r="AK401" s="234" t="s">
        <v>137</v>
      </c>
      <c r="AL401" s="234">
        <v>1</v>
      </c>
      <c r="AM401" s="121"/>
      <c r="AT401" s="122"/>
    </row>
    <row r="402" spans="33:46" ht="15" customHeight="1">
      <c r="AG402" s="110"/>
      <c r="AI402" s="234" t="s">
        <v>330</v>
      </c>
      <c r="AJ402" s="234" t="s">
        <v>320</v>
      </c>
      <c r="AK402" s="234" t="s">
        <v>137</v>
      </c>
      <c r="AL402" s="234">
        <v>1</v>
      </c>
      <c r="AM402" s="121"/>
      <c r="AT402" s="122"/>
    </row>
    <row r="403" spans="33:46" ht="15" customHeight="1">
      <c r="AG403" s="110"/>
      <c r="AI403" s="234" t="s">
        <v>798</v>
      </c>
      <c r="AJ403" s="234" t="s">
        <v>200</v>
      </c>
      <c r="AK403" s="234" t="s">
        <v>137</v>
      </c>
      <c r="AL403" s="234">
        <v>1</v>
      </c>
      <c r="AM403" s="121"/>
      <c r="AT403" s="122"/>
    </row>
    <row r="404" spans="33:46" ht="15" customHeight="1">
      <c r="AG404" s="110"/>
      <c r="AI404" s="234" t="s">
        <v>497</v>
      </c>
      <c r="AJ404" s="234" t="s">
        <v>200</v>
      </c>
      <c r="AK404" s="234" t="s">
        <v>137</v>
      </c>
      <c r="AL404" s="234">
        <v>1</v>
      </c>
      <c r="AM404" s="121"/>
      <c r="AT404" s="122"/>
    </row>
    <row r="405" spans="33:46" ht="15" customHeight="1">
      <c r="AG405" s="110"/>
      <c r="AI405" s="234" t="s">
        <v>243</v>
      </c>
      <c r="AJ405" s="234" t="s">
        <v>168</v>
      </c>
      <c r="AK405" s="234" t="s">
        <v>137</v>
      </c>
      <c r="AL405" s="234">
        <v>0.75</v>
      </c>
      <c r="AM405" s="121"/>
      <c r="AT405" s="122"/>
    </row>
    <row r="406" spans="33:46" ht="15" customHeight="1">
      <c r="AG406" s="110"/>
      <c r="AI406" s="234" t="s">
        <v>972</v>
      </c>
      <c r="AJ406" s="234" t="s">
        <v>145</v>
      </c>
      <c r="AK406" s="234" t="s">
        <v>734</v>
      </c>
      <c r="AL406" s="234">
        <v>1</v>
      </c>
      <c r="AM406" s="121"/>
      <c r="AT406" s="122"/>
    </row>
    <row r="407" spans="33:46" ht="15" customHeight="1">
      <c r="AG407" s="110"/>
      <c r="AI407" s="234" t="s">
        <v>415</v>
      </c>
      <c r="AJ407" s="234" t="s">
        <v>200</v>
      </c>
      <c r="AK407" s="234" t="s">
        <v>137</v>
      </c>
      <c r="AL407" s="234">
        <v>1</v>
      </c>
      <c r="AM407" s="121"/>
      <c r="AT407" s="122"/>
    </row>
    <row r="408" spans="33:46" ht="15" customHeight="1">
      <c r="AG408" s="110"/>
      <c r="AI408" s="234" t="s">
        <v>799</v>
      </c>
      <c r="AJ408" s="234" t="s">
        <v>200</v>
      </c>
      <c r="AK408" s="234" t="s">
        <v>137</v>
      </c>
      <c r="AL408" s="234">
        <v>1</v>
      </c>
      <c r="AM408" s="121"/>
      <c r="AT408" s="122"/>
    </row>
    <row r="409" spans="33:46" ht="15" customHeight="1">
      <c r="AG409" s="110"/>
      <c r="AI409" s="234" t="s">
        <v>234</v>
      </c>
      <c r="AJ409" s="234" t="s">
        <v>129</v>
      </c>
      <c r="AK409" s="234" t="s">
        <v>133</v>
      </c>
      <c r="AL409" s="234">
        <v>0.5</v>
      </c>
      <c r="AM409" s="121"/>
      <c r="AT409" s="122"/>
    </row>
    <row r="410" spans="33:46" ht="15" customHeight="1">
      <c r="AG410" s="110"/>
      <c r="AI410" s="234" t="s">
        <v>800</v>
      </c>
      <c r="AJ410" s="234" t="s">
        <v>145</v>
      </c>
      <c r="AK410" s="234" t="s">
        <v>734</v>
      </c>
      <c r="AL410" s="234">
        <v>1</v>
      </c>
      <c r="AM410" s="121"/>
      <c r="AT410" s="122"/>
    </row>
    <row r="411" spans="33:46" ht="15" customHeight="1">
      <c r="AG411" s="110"/>
      <c r="AI411" s="234" t="s">
        <v>973</v>
      </c>
      <c r="AJ411" s="234" t="s">
        <v>200</v>
      </c>
      <c r="AK411" s="234" t="s">
        <v>137</v>
      </c>
      <c r="AL411" s="234">
        <v>1</v>
      </c>
      <c r="AM411" s="121"/>
      <c r="AT411" s="122"/>
    </row>
    <row r="412" spans="33:46" ht="15" customHeight="1">
      <c r="AG412" s="110"/>
      <c r="AI412" s="234" t="s">
        <v>801</v>
      </c>
      <c r="AJ412" s="234" t="s">
        <v>145</v>
      </c>
      <c r="AK412" s="234" t="s">
        <v>734</v>
      </c>
      <c r="AL412" s="234">
        <v>1</v>
      </c>
      <c r="AM412" s="121"/>
      <c r="AT412" s="122"/>
    </row>
    <row r="413" spans="33:46" ht="15" customHeight="1">
      <c r="AG413" s="110"/>
      <c r="AI413" s="234" t="s">
        <v>191</v>
      </c>
      <c r="AJ413" s="234" t="s">
        <v>168</v>
      </c>
      <c r="AK413" s="234" t="s">
        <v>137</v>
      </c>
      <c r="AL413" s="234">
        <v>0.25</v>
      </c>
      <c r="AM413" s="121"/>
      <c r="AT413" s="122"/>
    </row>
    <row r="414" spans="33:46" ht="15" customHeight="1">
      <c r="AG414" s="110"/>
      <c r="AI414" s="234" t="s">
        <v>802</v>
      </c>
      <c r="AJ414" s="234" t="s">
        <v>335</v>
      </c>
      <c r="AK414" s="234" t="s">
        <v>137</v>
      </c>
      <c r="AL414" s="234">
        <v>1</v>
      </c>
      <c r="AM414" s="121"/>
      <c r="AT414" s="122"/>
    </row>
    <row r="415" spans="33:46" ht="15" customHeight="1">
      <c r="AG415" s="110"/>
      <c r="AI415" s="234" t="s">
        <v>262</v>
      </c>
      <c r="AJ415" s="234" t="s">
        <v>200</v>
      </c>
      <c r="AK415" s="234" t="s">
        <v>263</v>
      </c>
      <c r="AL415" s="234">
        <v>0.75</v>
      </c>
      <c r="AM415" s="121"/>
      <c r="AT415" s="122"/>
    </row>
    <row r="416" spans="33:46" ht="15" customHeight="1">
      <c r="AG416" s="110"/>
      <c r="AI416" s="234" t="s">
        <v>248</v>
      </c>
      <c r="AJ416" s="234" t="s">
        <v>168</v>
      </c>
      <c r="AK416" s="234" t="s">
        <v>137</v>
      </c>
      <c r="AL416" s="234">
        <v>0.75</v>
      </c>
      <c r="AM416" s="121"/>
      <c r="AT416" s="122"/>
    </row>
    <row r="417" spans="33:46" ht="15" customHeight="1">
      <c r="AG417" s="110"/>
      <c r="AI417" s="234" t="s">
        <v>803</v>
      </c>
      <c r="AJ417" s="234" t="s">
        <v>168</v>
      </c>
      <c r="AK417" s="234" t="s">
        <v>130</v>
      </c>
      <c r="AL417" s="234">
        <v>0.25</v>
      </c>
      <c r="AM417" s="121"/>
      <c r="AT417" s="122"/>
    </row>
    <row r="418" spans="33:46" ht="15" customHeight="1">
      <c r="AG418" s="110"/>
      <c r="AI418" s="234" t="s">
        <v>804</v>
      </c>
      <c r="AJ418" s="234" t="s">
        <v>200</v>
      </c>
      <c r="AK418" s="234" t="s">
        <v>137</v>
      </c>
      <c r="AL418" s="234">
        <v>1</v>
      </c>
      <c r="AM418" s="121"/>
      <c r="AT418" s="122"/>
    </row>
    <row r="419" spans="33:46" ht="15" customHeight="1">
      <c r="AG419" s="110"/>
      <c r="AI419" s="234" t="s">
        <v>365</v>
      </c>
      <c r="AJ419" s="234" t="s">
        <v>200</v>
      </c>
      <c r="AK419" s="234" t="s">
        <v>130</v>
      </c>
      <c r="AL419" s="234">
        <v>0.25</v>
      </c>
      <c r="AM419" s="121"/>
      <c r="AT419" s="122"/>
    </row>
    <row r="420" spans="33:46" ht="15" customHeight="1">
      <c r="AG420" s="110"/>
      <c r="AI420" s="234" t="s">
        <v>302</v>
      </c>
      <c r="AJ420" s="234" t="s">
        <v>245</v>
      </c>
      <c r="AK420" s="234" t="s">
        <v>137</v>
      </c>
      <c r="AL420" s="234">
        <v>1</v>
      </c>
      <c r="AM420" s="121"/>
      <c r="AT420" s="122"/>
    </row>
    <row r="421" spans="33:46" ht="15" customHeight="1">
      <c r="AG421" s="110"/>
      <c r="AI421" s="234" t="s">
        <v>189</v>
      </c>
      <c r="AJ421" s="234" t="s">
        <v>245</v>
      </c>
      <c r="AK421" s="234" t="s">
        <v>137</v>
      </c>
      <c r="AL421" s="234">
        <v>1</v>
      </c>
      <c r="AM421" s="121"/>
      <c r="AT421" s="122"/>
    </row>
    <row r="422" spans="33:46" ht="15" customHeight="1">
      <c r="AG422" s="110"/>
      <c r="AI422" s="234" t="s">
        <v>974</v>
      </c>
      <c r="AJ422" s="234" t="s">
        <v>200</v>
      </c>
      <c r="AK422" s="234" t="s">
        <v>944</v>
      </c>
      <c r="AL422" s="234">
        <v>1</v>
      </c>
      <c r="AM422" s="121"/>
      <c r="AT422" s="122"/>
    </row>
    <row r="423" spans="33:46" ht="15" customHeight="1">
      <c r="AG423" s="110"/>
      <c r="AI423" s="234" t="s">
        <v>387</v>
      </c>
      <c r="AJ423" s="234" t="s">
        <v>200</v>
      </c>
      <c r="AK423" s="234" t="s">
        <v>130</v>
      </c>
      <c r="AL423" s="234">
        <v>0.75</v>
      </c>
      <c r="AM423" s="121"/>
      <c r="AT423" s="122"/>
    </row>
    <row r="424" spans="33:46" ht="15" customHeight="1">
      <c r="AG424" s="110"/>
      <c r="AI424" s="234" t="s">
        <v>190</v>
      </c>
      <c r="AJ424" s="234" t="s">
        <v>168</v>
      </c>
      <c r="AK424" s="234" t="s">
        <v>137</v>
      </c>
      <c r="AL424" s="234">
        <v>0.75</v>
      </c>
      <c r="AM424" s="121"/>
      <c r="AT424" s="122"/>
    </row>
    <row r="425" spans="33:39" ht="15" customHeight="1">
      <c r="AG425" s="110"/>
      <c r="AI425" s="234" t="s">
        <v>277</v>
      </c>
      <c r="AJ425" s="234" t="s">
        <v>245</v>
      </c>
      <c r="AK425" s="234" t="s">
        <v>137</v>
      </c>
      <c r="AL425" s="234">
        <v>1</v>
      </c>
      <c r="AM425" s="121"/>
    </row>
    <row r="426" spans="33:46" ht="15">
      <c r="AG426" s="110"/>
      <c r="AI426" s="234" t="s">
        <v>192</v>
      </c>
      <c r="AJ426" s="234" t="s">
        <v>168</v>
      </c>
      <c r="AK426" s="234" t="s">
        <v>130</v>
      </c>
      <c r="AL426" s="234">
        <v>0.25</v>
      </c>
      <c r="AM426" s="121"/>
      <c r="AT426" s="115"/>
    </row>
    <row r="427" spans="33:46" ht="15">
      <c r="AG427" s="110"/>
      <c r="AI427" s="234" t="s">
        <v>327</v>
      </c>
      <c r="AJ427" s="234" t="s">
        <v>320</v>
      </c>
      <c r="AK427" s="234" t="s">
        <v>130</v>
      </c>
      <c r="AL427" s="234">
        <v>1</v>
      </c>
      <c r="AT427" s="115"/>
    </row>
    <row r="428" spans="33:46" ht="15">
      <c r="AG428" s="110"/>
      <c r="AI428" s="234" t="s">
        <v>806</v>
      </c>
      <c r="AJ428" s="234" t="s">
        <v>200</v>
      </c>
      <c r="AK428" s="234" t="s">
        <v>767</v>
      </c>
      <c r="AL428" s="234">
        <v>1</v>
      </c>
      <c r="AM428" s="114"/>
      <c r="AT428" s="115"/>
    </row>
    <row r="429" spans="33:46" ht="15">
      <c r="AG429" s="110"/>
      <c r="AI429" s="234" t="s">
        <v>975</v>
      </c>
      <c r="AJ429" s="234" t="s">
        <v>145</v>
      </c>
      <c r="AK429" s="234" t="s">
        <v>734</v>
      </c>
      <c r="AL429" s="234">
        <v>1</v>
      </c>
      <c r="AM429" s="114"/>
      <c r="AT429" s="115"/>
    </row>
    <row r="430" spans="33:46" ht="15">
      <c r="AG430" s="110"/>
      <c r="AI430" s="234" t="s">
        <v>343</v>
      </c>
      <c r="AJ430" s="234" t="s">
        <v>200</v>
      </c>
      <c r="AK430" s="234" t="s">
        <v>137</v>
      </c>
      <c r="AL430" s="234">
        <v>1</v>
      </c>
      <c r="AM430" s="114"/>
      <c r="AT430" s="115"/>
    </row>
    <row r="431" spans="33:46" ht="15">
      <c r="AG431" s="110"/>
      <c r="AI431" s="234" t="s">
        <v>273</v>
      </c>
      <c r="AJ431" s="234" t="s">
        <v>245</v>
      </c>
      <c r="AK431" s="234" t="s">
        <v>130</v>
      </c>
      <c r="AL431" s="234">
        <v>1</v>
      </c>
      <c r="AM431" s="114"/>
      <c r="AT431" s="115"/>
    </row>
    <row r="432" spans="33:46" ht="15">
      <c r="AG432" s="110"/>
      <c r="AI432" s="234" t="s">
        <v>437</v>
      </c>
      <c r="AJ432" s="234" t="s">
        <v>200</v>
      </c>
      <c r="AK432" s="234" t="s">
        <v>137</v>
      </c>
      <c r="AL432" s="234">
        <v>1</v>
      </c>
      <c r="AM432" s="114"/>
      <c r="AT432" s="115"/>
    </row>
    <row r="433" spans="33:46" ht="15">
      <c r="AG433" s="110"/>
      <c r="AI433" s="234" t="s">
        <v>161</v>
      </c>
      <c r="AJ433" s="234" t="s">
        <v>162</v>
      </c>
      <c r="AK433" s="234" t="s">
        <v>133</v>
      </c>
      <c r="AL433" s="234">
        <v>0.25</v>
      </c>
      <c r="AM433" s="114"/>
      <c r="AT433" s="115"/>
    </row>
    <row r="434" spans="33:46" ht="15">
      <c r="AG434" s="110"/>
      <c r="AI434" s="234" t="s">
        <v>357</v>
      </c>
      <c r="AJ434" s="234" t="s">
        <v>200</v>
      </c>
      <c r="AK434" s="234" t="s">
        <v>137</v>
      </c>
      <c r="AL434" s="234">
        <v>1</v>
      </c>
      <c r="AM434" s="114"/>
      <c r="AT434" s="115"/>
    </row>
    <row r="435" spans="33:46" ht="15">
      <c r="AG435" s="110"/>
      <c r="AI435" s="234" t="s">
        <v>160</v>
      </c>
      <c r="AJ435" s="234" t="s">
        <v>129</v>
      </c>
      <c r="AK435" s="234" t="s">
        <v>130</v>
      </c>
      <c r="AL435" s="234">
        <v>0.5</v>
      </c>
      <c r="AM435" s="114"/>
      <c r="AT435" s="115"/>
    </row>
    <row r="436" spans="33:46" ht="15">
      <c r="AG436" s="110"/>
      <c r="AI436" s="234" t="s">
        <v>158</v>
      </c>
      <c r="AJ436" s="234" t="s">
        <v>132</v>
      </c>
      <c r="AK436" s="234" t="s">
        <v>133</v>
      </c>
      <c r="AL436" s="234">
        <v>0.25</v>
      </c>
      <c r="AM436" s="114"/>
      <c r="AT436" s="115"/>
    </row>
    <row r="437" spans="33:46" ht="15">
      <c r="AG437" s="110"/>
      <c r="AI437" s="234" t="s">
        <v>158</v>
      </c>
      <c r="AJ437" s="234" t="s">
        <v>132</v>
      </c>
      <c r="AK437" s="234" t="s">
        <v>133</v>
      </c>
      <c r="AL437" s="234">
        <v>0.25</v>
      </c>
      <c r="AM437" s="114"/>
      <c r="AT437" s="115"/>
    </row>
    <row r="438" spans="33:46" ht="15">
      <c r="AG438" s="110"/>
      <c r="AI438" s="234" t="s">
        <v>156</v>
      </c>
      <c r="AJ438" s="234" t="s">
        <v>168</v>
      </c>
      <c r="AK438" s="234" t="s">
        <v>137</v>
      </c>
      <c r="AL438" s="234">
        <v>0.25</v>
      </c>
      <c r="AM438" s="114"/>
      <c r="AT438" s="115"/>
    </row>
    <row r="439" spans="33:46" ht="15">
      <c r="AG439" s="110"/>
      <c r="AI439" s="234" t="s">
        <v>397</v>
      </c>
      <c r="AJ439" s="234" t="s">
        <v>200</v>
      </c>
      <c r="AK439" s="234" t="s">
        <v>137</v>
      </c>
      <c r="AL439" s="234">
        <v>1</v>
      </c>
      <c r="AM439" s="114"/>
      <c r="AT439" s="115"/>
    </row>
    <row r="440" spans="33:46" ht="15">
      <c r="AG440" s="110"/>
      <c r="AI440" s="234" t="s">
        <v>976</v>
      </c>
      <c r="AJ440" s="234" t="s">
        <v>235</v>
      </c>
      <c r="AK440" s="234" t="s">
        <v>130</v>
      </c>
      <c r="AL440" s="234">
        <v>1</v>
      </c>
      <c r="AM440" s="114"/>
      <c r="AT440" s="115"/>
    </row>
    <row r="441" spans="33:46" ht="15">
      <c r="AG441" s="110"/>
      <c r="AI441" s="234" t="s">
        <v>312</v>
      </c>
      <c r="AJ441" s="234" t="s">
        <v>245</v>
      </c>
      <c r="AK441" s="234" t="s">
        <v>137</v>
      </c>
      <c r="AL441" s="234">
        <v>1</v>
      </c>
      <c r="AM441" s="114"/>
      <c r="AT441" s="115"/>
    </row>
    <row r="442" spans="33:46" ht="15">
      <c r="AG442" s="110"/>
      <c r="AI442" s="234" t="s">
        <v>349</v>
      </c>
      <c r="AJ442" s="234" t="s">
        <v>200</v>
      </c>
      <c r="AK442" s="234" t="s">
        <v>137</v>
      </c>
      <c r="AL442" s="234">
        <v>1</v>
      </c>
      <c r="AM442" s="114"/>
      <c r="AT442" s="115"/>
    </row>
    <row r="443" spans="33:46" ht="15">
      <c r="AG443" s="110"/>
      <c r="AI443" s="234" t="s">
        <v>493</v>
      </c>
      <c r="AJ443" s="234" t="s">
        <v>200</v>
      </c>
      <c r="AK443" s="234" t="s">
        <v>767</v>
      </c>
      <c r="AL443" s="234">
        <v>1</v>
      </c>
      <c r="AM443" s="114"/>
      <c r="AT443" s="115"/>
    </row>
    <row r="444" spans="33:46" ht="15">
      <c r="AG444" s="110"/>
      <c r="AI444" s="234" t="s">
        <v>522</v>
      </c>
      <c r="AJ444" s="234" t="s">
        <v>200</v>
      </c>
      <c r="AK444" s="234" t="s">
        <v>137</v>
      </c>
      <c r="AL444" s="234">
        <v>1</v>
      </c>
      <c r="AM444" s="114"/>
      <c r="AT444" s="115"/>
    </row>
    <row r="445" spans="33:46" ht="15">
      <c r="AG445" s="110"/>
      <c r="AI445" s="234" t="s">
        <v>498</v>
      </c>
      <c r="AJ445" s="234" t="s">
        <v>200</v>
      </c>
      <c r="AK445" s="234" t="s">
        <v>137</v>
      </c>
      <c r="AL445" s="234">
        <v>1</v>
      </c>
      <c r="AM445" s="114"/>
      <c r="AT445" s="115"/>
    </row>
    <row r="446" spans="33:46" ht="15">
      <c r="AG446" s="110"/>
      <c r="AI446" s="234" t="s">
        <v>323</v>
      </c>
      <c r="AJ446" s="234" t="s">
        <v>320</v>
      </c>
      <c r="AK446" s="234" t="s">
        <v>137</v>
      </c>
      <c r="AL446" s="234">
        <v>1</v>
      </c>
      <c r="AM446" s="114"/>
      <c r="AT446" s="115"/>
    </row>
    <row r="447" spans="33:46" ht="15">
      <c r="AG447" s="110"/>
      <c r="AI447" s="234" t="s">
        <v>697</v>
      </c>
      <c r="AJ447" s="234" t="s">
        <v>335</v>
      </c>
      <c r="AK447" s="234" t="s">
        <v>137</v>
      </c>
      <c r="AL447" s="234">
        <v>1</v>
      </c>
      <c r="AM447" s="114"/>
      <c r="AT447" s="115"/>
    </row>
    <row r="448" spans="33:46" ht="15">
      <c r="AG448" s="110"/>
      <c r="AI448" s="234" t="s">
        <v>564</v>
      </c>
      <c r="AJ448" s="234" t="s">
        <v>145</v>
      </c>
      <c r="AK448" s="234" t="s">
        <v>734</v>
      </c>
      <c r="AL448" s="234">
        <v>1</v>
      </c>
      <c r="AM448" s="114"/>
      <c r="AT448" s="115"/>
    </row>
    <row r="449" spans="33:46" ht="15">
      <c r="AG449" s="110"/>
      <c r="AI449" s="228" t="s">
        <v>697</v>
      </c>
      <c r="AJ449" s="229" t="s">
        <v>335</v>
      </c>
      <c r="AK449" s="137" t="s">
        <v>137</v>
      </c>
      <c r="AL449" s="138">
        <v>1</v>
      </c>
      <c r="AM449" s="114"/>
      <c r="AT449" s="115"/>
    </row>
    <row r="450" spans="35:46" ht="15">
      <c r="AI450" s="228" t="s">
        <v>564</v>
      </c>
      <c r="AJ450" s="229" t="s">
        <v>145</v>
      </c>
      <c r="AK450" s="137" t="s">
        <v>734</v>
      </c>
      <c r="AL450" s="138"/>
      <c r="AM450" s="114"/>
      <c r="AT450" s="115"/>
    </row>
    <row r="451" spans="39:46" ht="15">
      <c r="AM451" s="114"/>
      <c r="AT451" s="115"/>
    </row>
    <row r="452" spans="39:46" ht="15">
      <c r="AM452" s="114"/>
      <c r="AT452" s="115"/>
    </row>
    <row r="453" spans="39:46" ht="15">
      <c r="AM453" s="114"/>
      <c r="AT453" s="115"/>
    </row>
    <row r="454" spans="39:46" ht="15">
      <c r="AM454" s="114"/>
      <c r="AT454" s="115"/>
    </row>
    <row r="455" spans="39:46" ht="15">
      <c r="AM455" s="114"/>
      <c r="AT455" s="115"/>
    </row>
    <row r="456" spans="39:46" ht="15">
      <c r="AM456" s="114"/>
      <c r="AT456" s="115"/>
    </row>
    <row r="457" spans="39:46" ht="15">
      <c r="AM457" s="114"/>
      <c r="AT457" s="115"/>
    </row>
    <row r="458" spans="39:46" ht="15">
      <c r="AM458" s="114"/>
      <c r="AT458" s="115"/>
    </row>
    <row r="459" spans="39:46" ht="15">
      <c r="AM459" s="114"/>
      <c r="AT459" s="115"/>
    </row>
    <row r="460" spans="39:46" ht="15">
      <c r="AM460" s="114"/>
      <c r="AT460" s="115"/>
    </row>
    <row r="461" spans="39:46" ht="15">
      <c r="AM461" s="114"/>
      <c r="AT461" s="115"/>
    </row>
    <row r="462" spans="39:46" ht="15">
      <c r="AM462" s="114"/>
      <c r="AT462" s="115"/>
    </row>
    <row r="463" spans="39:46" ht="15">
      <c r="AM463" s="114"/>
      <c r="AT463" s="115"/>
    </row>
    <row r="464" spans="39:46" ht="15">
      <c r="AM464" s="114"/>
      <c r="AT464" s="115"/>
    </row>
    <row r="465" spans="39:46" ht="15">
      <c r="AM465" s="114"/>
      <c r="AT465" s="115"/>
    </row>
    <row r="466" spans="39:46" ht="15">
      <c r="AM466" s="114"/>
      <c r="AT466" s="115"/>
    </row>
    <row r="467" spans="39:46" ht="15">
      <c r="AM467" s="114"/>
      <c r="AT467" s="115"/>
    </row>
    <row r="468" spans="39:46" ht="15">
      <c r="AM468" s="114"/>
      <c r="AT468" s="115"/>
    </row>
    <row r="469" spans="39:46" ht="15">
      <c r="AM469" s="114"/>
      <c r="AT469" s="115"/>
    </row>
    <row r="470" spans="39:46" ht="15">
      <c r="AM470" s="114"/>
      <c r="AT470" s="115"/>
    </row>
    <row r="471" spans="39:46" ht="15">
      <c r="AM471" s="114"/>
      <c r="AT471" s="115"/>
    </row>
    <row r="472" spans="39:46" ht="15">
      <c r="AM472" s="114"/>
      <c r="AT472" s="115"/>
    </row>
    <row r="473" spans="39:46" ht="15">
      <c r="AM473" s="114"/>
      <c r="AT473" s="115"/>
    </row>
    <row r="474" spans="39:46" ht="15">
      <c r="AM474" s="114"/>
      <c r="AT474" s="115"/>
    </row>
    <row r="475" spans="39:46" ht="15">
      <c r="AM475" s="114"/>
      <c r="AT475" s="115"/>
    </row>
    <row r="476" spans="39:46" ht="15">
      <c r="AM476" s="114"/>
      <c r="AT476" s="115"/>
    </row>
    <row r="477" spans="39:46" ht="15">
      <c r="AM477" s="114"/>
      <c r="AT477" s="115"/>
    </row>
    <row r="478" spans="39:46" ht="15">
      <c r="AM478" s="114"/>
      <c r="AT478" s="115"/>
    </row>
    <row r="479" spans="39:46" ht="15">
      <c r="AM479" s="114"/>
      <c r="AT479" s="115"/>
    </row>
    <row r="480" spans="39:46" ht="15">
      <c r="AM480" s="114"/>
      <c r="AT480" s="115"/>
    </row>
    <row r="481" spans="39:46" ht="15">
      <c r="AM481" s="114"/>
      <c r="AT481" s="115"/>
    </row>
    <row r="482" spans="39:46" ht="15">
      <c r="AM482" s="114"/>
      <c r="AT482" s="115"/>
    </row>
    <row r="483" spans="39:46" ht="15">
      <c r="AM483" s="114"/>
      <c r="AT483" s="115"/>
    </row>
    <row r="484" spans="39:46" ht="15">
      <c r="AM484" s="114"/>
      <c r="AT484" s="115"/>
    </row>
    <row r="485" spans="39:46" ht="15">
      <c r="AM485" s="114"/>
      <c r="AT485" s="115"/>
    </row>
    <row r="486" spans="39:46" ht="15">
      <c r="AM486" s="114"/>
      <c r="AT486" s="115"/>
    </row>
    <row r="487" spans="39:46" ht="15">
      <c r="AM487" s="114"/>
      <c r="AT487" s="115"/>
    </row>
    <row r="488" spans="39:46" ht="15">
      <c r="AM488" s="114"/>
      <c r="AT488" s="115"/>
    </row>
    <row r="489" spans="39:46" ht="15">
      <c r="AM489" s="114"/>
      <c r="AT489" s="115"/>
    </row>
    <row r="490" spans="39:46" ht="15">
      <c r="AM490" s="114"/>
      <c r="AT490" s="115"/>
    </row>
    <row r="491" spans="39:46" ht="15">
      <c r="AM491" s="114"/>
      <c r="AT491" s="115"/>
    </row>
    <row r="492" spans="39:46" ht="15">
      <c r="AM492" s="114"/>
      <c r="AT492" s="115"/>
    </row>
    <row r="493" spans="39:46" ht="15">
      <c r="AM493" s="114"/>
      <c r="AT493" s="115"/>
    </row>
    <row r="494" spans="39:46" ht="15">
      <c r="AM494" s="114"/>
      <c r="AT494" s="115"/>
    </row>
    <row r="495" spans="39:46" ht="15">
      <c r="AM495" s="114"/>
      <c r="AT495" s="115"/>
    </row>
    <row r="496" spans="39:46" ht="15">
      <c r="AM496" s="114"/>
      <c r="AT496" s="115"/>
    </row>
    <row r="497" spans="39:46" ht="15">
      <c r="AM497" s="114"/>
      <c r="AT497" s="115"/>
    </row>
    <row r="498" spans="39:46" ht="15">
      <c r="AM498" s="114"/>
      <c r="AT498" s="115"/>
    </row>
    <row r="499" spans="39:46" ht="15">
      <c r="AM499" s="114"/>
      <c r="AT499" s="115"/>
    </row>
    <row r="500" spans="39:46" ht="15">
      <c r="AM500" s="114"/>
      <c r="AT500" s="115"/>
    </row>
    <row r="501" spans="39:46" ht="15">
      <c r="AM501" s="114"/>
      <c r="AT501" s="115"/>
    </row>
    <row r="502" spans="39:46" ht="15">
      <c r="AM502" s="114"/>
      <c r="AT502" s="115"/>
    </row>
    <row r="503" spans="39:46" ht="15">
      <c r="AM503" s="114"/>
      <c r="AT503" s="115"/>
    </row>
    <row r="504" spans="39:46" ht="15">
      <c r="AM504" s="114"/>
      <c r="AT504" s="115"/>
    </row>
    <row r="505" spans="39:46" ht="15">
      <c r="AM505" s="114"/>
      <c r="AT505" s="115"/>
    </row>
    <row r="506" spans="39:46" ht="15">
      <c r="AM506" s="114"/>
      <c r="AT506" s="115"/>
    </row>
    <row r="507" spans="39:46" ht="15">
      <c r="AM507" s="114"/>
      <c r="AT507" s="115"/>
    </row>
    <row r="508" spans="39:46" ht="15">
      <c r="AM508" s="114"/>
      <c r="AT508" s="115"/>
    </row>
    <row r="509" spans="39:46" ht="15">
      <c r="AM509" s="114"/>
      <c r="AT509" s="115"/>
    </row>
    <row r="510" spans="39:46" ht="15">
      <c r="AM510" s="114"/>
      <c r="AT510" s="115"/>
    </row>
    <row r="511" spans="39:46" ht="15">
      <c r="AM511" s="114"/>
      <c r="AT511" s="115"/>
    </row>
    <row r="512" spans="39:46" ht="15">
      <c r="AM512" s="114"/>
      <c r="AT512" s="115"/>
    </row>
    <row r="513" spans="39:46" ht="15">
      <c r="AM513" s="114"/>
      <c r="AT513" s="115"/>
    </row>
    <row r="514" spans="39:46" ht="15">
      <c r="AM514" s="114"/>
      <c r="AT514" s="115"/>
    </row>
    <row r="515" spans="39:46" ht="15">
      <c r="AM515" s="114"/>
      <c r="AT515" s="115"/>
    </row>
    <row r="516" spans="39:46" ht="15">
      <c r="AM516" s="114"/>
      <c r="AT516" s="115"/>
    </row>
    <row r="517" spans="39:46" ht="15">
      <c r="AM517" s="114"/>
      <c r="AT517" s="115"/>
    </row>
    <row r="518" spans="39:46" ht="15">
      <c r="AM518" s="114"/>
      <c r="AT518" s="115"/>
    </row>
    <row r="519" spans="39:46" ht="15">
      <c r="AM519" s="114"/>
      <c r="AT519" s="115"/>
    </row>
    <row r="520" spans="39:46" ht="15">
      <c r="AM520" s="114"/>
      <c r="AT520" s="115"/>
    </row>
    <row r="521" spans="39:46" ht="15">
      <c r="AM521" s="114"/>
      <c r="AT521" s="115"/>
    </row>
    <row r="522" spans="39:46" ht="15">
      <c r="AM522" s="114"/>
      <c r="AT522" s="115"/>
    </row>
    <row r="523" spans="39:46" ht="15">
      <c r="AM523" s="114"/>
      <c r="AT523" s="115"/>
    </row>
    <row r="524" spans="39:46" ht="15">
      <c r="AM524" s="114"/>
      <c r="AT524" s="115"/>
    </row>
    <row r="525" spans="39:46" ht="15">
      <c r="AM525" s="114"/>
      <c r="AT525" s="115"/>
    </row>
    <row r="526" spans="39:46" ht="15">
      <c r="AM526" s="114"/>
      <c r="AT526" s="115"/>
    </row>
    <row r="527" spans="39:46" ht="15">
      <c r="AM527" s="114"/>
      <c r="AT527" s="115"/>
    </row>
    <row r="528" spans="39:46" ht="15">
      <c r="AM528" s="114"/>
      <c r="AT528" s="115"/>
    </row>
    <row r="529" spans="39:46" ht="15">
      <c r="AM529" s="114"/>
      <c r="AT529" s="115"/>
    </row>
    <row r="530" spans="39:46" ht="15">
      <c r="AM530" s="114"/>
      <c r="AT530" s="115"/>
    </row>
    <row r="531" spans="39:46" ht="15">
      <c r="AM531" s="114"/>
      <c r="AT531" s="115"/>
    </row>
    <row r="532" spans="39:46" ht="15">
      <c r="AM532" s="114"/>
      <c r="AT532" s="115"/>
    </row>
    <row r="533" spans="39:46" ht="15">
      <c r="AM533" s="114"/>
      <c r="AT533" s="115"/>
    </row>
    <row r="534" spans="39:46" ht="15">
      <c r="AM534" s="114"/>
      <c r="AT534" s="115"/>
    </row>
    <row r="535" spans="39:46" ht="15">
      <c r="AM535" s="114"/>
      <c r="AT535" s="115"/>
    </row>
    <row r="536" spans="39:46" ht="15">
      <c r="AM536" s="114"/>
      <c r="AT536" s="115"/>
    </row>
    <row r="537" spans="39:46" ht="15">
      <c r="AM537" s="114"/>
      <c r="AT537" s="115"/>
    </row>
    <row r="538" spans="39:46" ht="15">
      <c r="AM538" s="114"/>
      <c r="AT538" s="115"/>
    </row>
    <row r="539" spans="39:46" ht="15">
      <c r="AM539" s="114"/>
      <c r="AT539" s="115"/>
    </row>
    <row r="540" spans="39:46" ht="15">
      <c r="AM540" s="114"/>
      <c r="AT540" s="115"/>
    </row>
    <row r="541" spans="39:46" ht="15">
      <c r="AM541" s="114"/>
      <c r="AT541" s="115"/>
    </row>
    <row r="542" spans="39:46" ht="15">
      <c r="AM542" s="114"/>
      <c r="AT542" s="115"/>
    </row>
    <row r="543" spans="39:46" ht="15">
      <c r="AM543" s="114"/>
      <c r="AT543" s="115"/>
    </row>
    <row r="544" spans="39:46" ht="15">
      <c r="AM544" s="114"/>
      <c r="AT544" s="115"/>
    </row>
    <row r="545" spans="39:46" ht="15">
      <c r="AM545" s="114"/>
      <c r="AT545" s="115"/>
    </row>
    <row r="546" spans="39:46" ht="15">
      <c r="AM546" s="114"/>
      <c r="AT546" s="115"/>
    </row>
    <row r="547" spans="39:46" ht="15">
      <c r="AM547" s="114"/>
      <c r="AT547" s="115"/>
    </row>
    <row r="548" spans="39:46" ht="15">
      <c r="AM548" s="114"/>
      <c r="AT548" s="115"/>
    </row>
    <row r="549" spans="39:46" ht="15">
      <c r="AM549" s="114"/>
      <c r="AT549" s="115"/>
    </row>
    <row r="550" spans="39:46" ht="15">
      <c r="AM550" s="114"/>
      <c r="AT550" s="115"/>
    </row>
    <row r="551" spans="39:46" ht="15">
      <c r="AM551" s="114"/>
      <c r="AT551" s="115"/>
    </row>
    <row r="552" spans="39:46" ht="15">
      <c r="AM552" s="114"/>
      <c r="AT552" s="115"/>
    </row>
    <row r="553" spans="39:46" ht="15">
      <c r="AM553" s="114"/>
      <c r="AT553" s="115"/>
    </row>
    <row r="554" spans="39:46" ht="15">
      <c r="AM554" s="114"/>
      <c r="AT554" s="115"/>
    </row>
    <row r="555" spans="39:46" ht="15">
      <c r="AM555" s="114"/>
      <c r="AT555" s="115"/>
    </row>
    <row r="556" spans="39:46" ht="15">
      <c r="AM556" s="114"/>
      <c r="AT556" s="115"/>
    </row>
    <row r="557" spans="39:46" ht="15">
      <c r="AM557" s="114"/>
      <c r="AT557" s="115"/>
    </row>
    <row r="558" spans="39:46" ht="15">
      <c r="AM558" s="114"/>
      <c r="AT558" s="115"/>
    </row>
    <row r="559" spans="39:46" ht="15">
      <c r="AM559" s="114"/>
      <c r="AT559" s="115"/>
    </row>
    <row r="560" spans="39:46" ht="15">
      <c r="AM560" s="114"/>
      <c r="AT560" s="115"/>
    </row>
    <row r="561" spans="39:46" ht="15">
      <c r="AM561" s="114"/>
      <c r="AT561" s="115"/>
    </row>
    <row r="562" spans="39:46" ht="15">
      <c r="AM562" s="114"/>
      <c r="AT562" s="115"/>
    </row>
    <row r="563" spans="39:46" ht="15">
      <c r="AM563" s="114"/>
      <c r="AT563" s="115"/>
    </row>
    <row r="564" spans="39:46" ht="15">
      <c r="AM564" s="114"/>
      <c r="AT564" s="115"/>
    </row>
    <row r="565" spans="39:46" ht="15">
      <c r="AM565" s="114"/>
      <c r="AT565" s="115"/>
    </row>
    <row r="566" spans="39:46" ht="15">
      <c r="AM566" s="114"/>
      <c r="AT566" s="115"/>
    </row>
    <row r="567" spans="39:46" ht="15">
      <c r="AM567" s="114"/>
      <c r="AT567" s="115"/>
    </row>
    <row r="568" spans="39:46" ht="15">
      <c r="AM568" s="114"/>
      <c r="AT568" s="115"/>
    </row>
    <row r="569" spans="39:46" ht="15">
      <c r="AM569" s="114"/>
      <c r="AT569" s="115"/>
    </row>
    <row r="570" spans="39:46" ht="15">
      <c r="AM570" s="114"/>
      <c r="AT570" s="115"/>
    </row>
    <row r="571" spans="39:46" ht="15">
      <c r="AM571" s="114"/>
      <c r="AT571" s="115"/>
    </row>
    <row r="572" spans="39:46" ht="15">
      <c r="AM572" s="114"/>
      <c r="AT572" s="115"/>
    </row>
    <row r="573" spans="39:46" ht="15">
      <c r="AM573" s="114"/>
      <c r="AT573" s="115"/>
    </row>
    <row r="574" spans="39:46" ht="15">
      <c r="AM574" s="114"/>
      <c r="AT574" s="115"/>
    </row>
    <row r="575" spans="39:46" ht="15">
      <c r="AM575" s="114"/>
      <c r="AT575" s="115"/>
    </row>
    <row r="576" spans="39:46" ht="15">
      <c r="AM576" s="114"/>
      <c r="AT576" s="115"/>
    </row>
    <row r="577" spans="39:46" ht="15">
      <c r="AM577" s="114"/>
      <c r="AT577" s="115"/>
    </row>
    <row r="578" spans="39:46" ht="15">
      <c r="AM578" s="114"/>
      <c r="AT578" s="115"/>
    </row>
    <row r="579" spans="39:46" ht="15">
      <c r="AM579" s="114"/>
      <c r="AT579" s="115"/>
    </row>
    <row r="580" spans="39:46" ht="15">
      <c r="AM580" s="114"/>
      <c r="AT580" s="115"/>
    </row>
    <row r="581" spans="39:46" ht="15">
      <c r="AM581" s="114"/>
      <c r="AT581" s="115"/>
    </row>
    <row r="582" spans="39:46" ht="15">
      <c r="AM582" s="114"/>
      <c r="AT582" s="115"/>
    </row>
    <row r="583" spans="39:46" ht="15">
      <c r="AM583" s="114"/>
      <c r="AT583" s="115"/>
    </row>
    <row r="584" spans="39:46" ht="15">
      <c r="AM584" s="114"/>
      <c r="AT584" s="115"/>
    </row>
    <row r="585" spans="39:46" ht="15">
      <c r="AM585" s="114"/>
      <c r="AT585" s="115"/>
    </row>
    <row r="586" spans="39:46" ht="15">
      <c r="AM586" s="114"/>
      <c r="AT586" s="115"/>
    </row>
    <row r="587" spans="39:46" ht="15">
      <c r="AM587" s="114"/>
      <c r="AT587" s="115"/>
    </row>
    <row r="588" spans="39:46" ht="15">
      <c r="AM588" s="114"/>
      <c r="AT588" s="115"/>
    </row>
    <row r="589" spans="39:46" ht="15">
      <c r="AM589" s="114"/>
      <c r="AT589" s="115"/>
    </row>
    <row r="590" spans="39:46" ht="15">
      <c r="AM590" s="114"/>
      <c r="AT590" s="115"/>
    </row>
    <row r="591" spans="39:46" ht="15">
      <c r="AM591" s="114"/>
      <c r="AT591" s="115"/>
    </row>
    <row r="592" spans="39:46" ht="15">
      <c r="AM592" s="114"/>
      <c r="AT592" s="115"/>
    </row>
    <row r="593" spans="39:46" ht="15">
      <c r="AM593" s="114"/>
      <c r="AT593" s="115"/>
    </row>
    <row r="594" spans="39:46" ht="15">
      <c r="AM594" s="114"/>
      <c r="AT594" s="115"/>
    </row>
    <row r="595" spans="39:46" ht="15">
      <c r="AM595" s="114"/>
      <c r="AT595" s="115"/>
    </row>
    <row r="596" spans="39:46" ht="15">
      <c r="AM596" s="114"/>
      <c r="AT596" s="115"/>
    </row>
    <row r="597" spans="39:46" ht="15">
      <c r="AM597" s="114"/>
      <c r="AT597" s="115"/>
    </row>
    <row r="598" spans="39:46" ht="15">
      <c r="AM598" s="114"/>
      <c r="AT598" s="115"/>
    </row>
    <row r="599" spans="39:46" ht="15">
      <c r="AM599" s="114"/>
      <c r="AT599" s="115"/>
    </row>
    <row r="600" spans="39:46" ht="15">
      <c r="AM600" s="114"/>
      <c r="AT600" s="115"/>
    </row>
    <row r="601" spans="39:46" ht="15">
      <c r="AM601" s="114"/>
      <c r="AT601" s="115"/>
    </row>
    <row r="602" spans="39:46" ht="15">
      <c r="AM602" s="114"/>
      <c r="AT602" s="115"/>
    </row>
    <row r="603" spans="39:46" ht="15">
      <c r="AM603" s="114"/>
      <c r="AT603" s="115"/>
    </row>
    <row r="604" spans="39:46" ht="15">
      <c r="AM604" s="114"/>
      <c r="AT604" s="115"/>
    </row>
    <row r="605" spans="39:46" ht="15">
      <c r="AM605" s="114"/>
      <c r="AT605" s="115"/>
    </row>
    <row r="606" spans="39:46" ht="15">
      <c r="AM606" s="114"/>
      <c r="AT606" s="115"/>
    </row>
    <row r="607" spans="39:46" ht="15">
      <c r="AM607" s="114"/>
      <c r="AT607" s="115"/>
    </row>
    <row r="608" spans="39:46" ht="15">
      <c r="AM608" s="114"/>
      <c r="AT608" s="115"/>
    </row>
    <row r="609" spans="39:46" ht="15">
      <c r="AM609" s="114"/>
      <c r="AT609" s="115"/>
    </row>
    <row r="610" spans="39:46" ht="15">
      <c r="AM610" s="114"/>
      <c r="AT610" s="115"/>
    </row>
    <row r="611" spans="39:46" ht="15">
      <c r="AM611" s="114"/>
      <c r="AT611" s="115"/>
    </row>
    <row r="612" spans="39:46" ht="15">
      <c r="AM612" s="114"/>
      <c r="AT612" s="115"/>
    </row>
    <row r="613" spans="39:46" ht="15">
      <c r="AM613" s="114"/>
      <c r="AT613" s="115"/>
    </row>
    <row r="614" spans="39:46" ht="15">
      <c r="AM614" s="114"/>
      <c r="AT614" s="115"/>
    </row>
    <row r="615" spans="39:46" ht="15">
      <c r="AM615" s="114"/>
      <c r="AT615" s="115"/>
    </row>
    <row r="616" spans="39:46" ht="15">
      <c r="AM616" s="114"/>
      <c r="AT616" s="115"/>
    </row>
    <row r="617" spans="39:46" ht="15">
      <c r="AM617" s="114"/>
      <c r="AT617" s="115"/>
    </row>
    <row r="618" spans="39:46" ht="15">
      <c r="AM618" s="114"/>
      <c r="AT618" s="115"/>
    </row>
    <row r="619" spans="39:46" ht="15">
      <c r="AM619" s="114"/>
      <c r="AT619" s="115"/>
    </row>
    <row r="620" spans="39:46" ht="15">
      <c r="AM620" s="114"/>
      <c r="AT620" s="115"/>
    </row>
    <row r="621" spans="39:46" ht="15">
      <c r="AM621" s="114"/>
      <c r="AT621" s="115"/>
    </row>
    <row r="622" spans="39:46" ht="15">
      <c r="AM622" s="114"/>
      <c r="AT622" s="115"/>
    </row>
    <row r="623" spans="39:46" ht="15">
      <c r="AM623" s="114"/>
      <c r="AT623" s="115"/>
    </row>
    <row r="624" spans="39:46" ht="15">
      <c r="AM624" s="114"/>
      <c r="AT624" s="115"/>
    </row>
    <row r="625" spans="39:46" ht="15">
      <c r="AM625" s="114"/>
      <c r="AT625" s="115"/>
    </row>
    <row r="626" spans="39:46" ht="15">
      <c r="AM626" s="114"/>
      <c r="AT626" s="115"/>
    </row>
    <row r="627" spans="39:46" ht="15">
      <c r="AM627" s="114"/>
      <c r="AT627" s="115"/>
    </row>
    <row r="628" spans="39:46" ht="15">
      <c r="AM628" s="114"/>
      <c r="AT628" s="115"/>
    </row>
    <row r="629" spans="39:46" ht="15">
      <c r="AM629" s="114"/>
      <c r="AT629" s="115"/>
    </row>
    <row r="630" spans="39:46" ht="15">
      <c r="AM630" s="114"/>
      <c r="AT630" s="115"/>
    </row>
    <row r="631" spans="39:46" ht="15">
      <c r="AM631" s="114"/>
      <c r="AT631" s="115"/>
    </row>
    <row r="632" spans="39:46" ht="15">
      <c r="AM632" s="114"/>
      <c r="AT632" s="115"/>
    </row>
    <row r="633" spans="39:46" ht="15">
      <c r="AM633" s="114"/>
      <c r="AT633" s="115"/>
    </row>
    <row r="634" spans="39:46" ht="15">
      <c r="AM634" s="114"/>
      <c r="AT634" s="115"/>
    </row>
    <row r="635" spans="39:46" ht="15">
      <c r="AM635" s="114"/>
      <c r="AT635" s="115"/>
    </row>
    <row r="636" spans="39:46" ht="15">
      <c r="AM636" s="114"/>
      <c r="AT636" s="115"/>
    </row>
    <row r="637" spans="39:46" ht="15">
      <c r="AM637" s="114"/>
      <c r="AT637" s="115"/>
    </row>
    <row r="638" spans="39:46" ht="15">
      <c r="AM638" s="114"/>
      <c r="AT638" s="115"/>
    </row>
    <row r="639" spans="39:46" ht="15">
      <c r="AM639" s="114"/>
      <c r="AT639" s="115"/>
    </row>
    <row r="640" spans="39:46" ht="15">
      <c r="AM640" s="114"/>
      <c r="AT640" s="115"/>
    </row>
    <row r="641" spans="39:46" ht="15">
      <c r="AM641" s="114"/>
      <c r="AT641" s="115"/>
    </row>
    <row r="642" spans="39:46" ht="15">
      <c r="AM642" s="114"/>
      <c r="AT642" s="115"/>
    </row>
    <row r="643" spans="39:46" ht="15">
      <c r="AM643" s="114"/>
      <c r="AT643" s="115"/>
    </row>
    <row r="644" spans="39:46" ht="15">
      <c r="AM644" s="114"/>
      <c r="AT644" s="115"/>
    </row>
    <row r="645" spans="39:46" ht="15">
      <c r="AM645" s="114"/>
      <c r="AT645" s="115"/>
    </row>
    <row r="646" spans="39:46" ht="15">
      <c r="AM646" s="114"/>
      <c r="AT646" s="115"/>
    </row>
    <row r="647" spans="39:46" ht="15">
      <c r="AM647" s="114"/>
      <c r="AT647" s="115"/>
    </row>
    <row r="648" spans="39:46" ht="15">
      <c r="AM648" s="114"/>
      <c r="AT648" s="115"/>
    </row>
    <row r="649" spans="39:46" ht="15">
      <c r="AM649" s="114"/>
      <c r="AT649" s="115"/>
    </row>
    <row r="650" spans="39:46" ht="15">
      <c r="AM650" s="114"/>
      <c r="AT650" s="115"/>
    </row>
    <row r="651" spans="39:46" ht="15">
      <c r="AM651" s="114"/>
      <c r="AT651" s="115"/>
    </row>
    <row r="652" spans="39:46" ht="15">
      <c r="AM652" s="114"/>
      <c r="AT652" s="115"/>
    </row>
    <row r="653" spans="39:46" ht="15">
      <c r="AM653" s="114"/>
      <c r="AT653" s="115"/>
    </row>
    <row r="654" spans="39:46" ht="15">
      <c r="AM654" s="114"/>
      <c r="AT654" s="115"/>
    </row>
    <row r="655" spans="39:46" ht="15">
      <c r="AM655" s="114"/>
      <c r="AT655" s="115"/>
    </row>
    <row r="656" spans="39:46" ht="15">
      <c r="AM656" s="114"/>
      <c r="AT656" s="115"/>
    </row>
    <row r="657" spans="39:46" ht="15">
      <c r="AM657" s="114"/>
      <c r="AT657" s="115"/>
    </row>
    <row r="658" spans="39:46" ht="15">
      <c r="AM658" s="114"/>
      <c r="AT658" s="115"/>
    </row>
    <row r="659" spans="39:46" ht="15">
      <c r="AM659" s="114"/>
      <c r="AT659" s="115"/>
    </row>
    <row r="660" spans="39:46" ht="15">
      <c r="AM660" s="114"/>
      <c r="AT660" s="115"/>
    </row>
    <row r="661" spans="39:46" ht="15">
      <c r="AM661" s="114"/>
      <c r="AT661" s="115"/>
    </row>
    <row r="662" spans="39:46" ht="15">
      <c r="AM662" s="114"/>
      <c r="AT662" s="115"/>
    </row>
    <row r="663" spans="39:46" ht="15">
      <c r="AM663" s="114"/>
      <c r="AT663" s="115"/>
    </row>
    <row r="664" spans="39:46" ht="15">
      <c r="AM664" s="114"/>
      <c r="AT664" s="115"/>
    </row>
    <row r="665" spans="39:46" ht="15">
      <c r="AM665" s="114"/>
      <c r="AT665" s="115"/>
    </row>
    <row r="666" spans="39:46" ht="15">
      <c r="AM666" s="114"/>
      <c r="AT666" s="115"/>
    </row>
    <row r="667" spans="39:46" ht="15">
      <c r="AM667" s="114"/>
      <c r="AT667" s="115"/>
    </row>
    <row r="668" spans="39:46" ht="15">
      <c r="AM668" s="114"/>
      <c r="AT668" s="115"/>
    </row>
    <row r="669" spans="39:46" ht="15">
      <c r="AM669" s="114"/>
      <c r="AT669" s="115"/>
    </row>
    <row r="670" spans="39:46" ht="15">
      <c r="AM670" s="114"/>
      <c r="AT670" s="115"/>
    </row>
    <row r="671" spans="39:46" ht="15">
      <c r="AM671" s="114"/>
      <c r="AT671" s="115"/>
    </row>
    <row r="672" spans="39:46" ht="15">
      <c r="AM672" s="114"/>
      <c r="AT672" s="115"/>
    </row>
    <row r="673" spans="39:46" ht="15">
      <c r="AM673" s="114"/>
      <c r="AT673" s="115"/>
    </row>
    <row r="674" spans="39:46" ht="15">
      <c r="AM674" s="114"/>
      <c r="AT674" s="115"/>
    </row>
    <row r="675" spans="39:46" ht="15">
      <c r="AM675" s="114"/>
      <c r="AT675" s="115"/>
    </row>
    <row r="676" spans="39:46" ht="15">
      <c r="AM676" s="114"/>
      <c r="AT676" s="115"/>
    </row>
    <row r="677" spans="39:46" ht="15">
      <c r="AM677" s="114"/>
      <c r="AT677" s="115"/>
    </row>
    <row r="678" spans="39:46" ht="15">
      <c r="AM678" s="114"/>
      <c r="AT678" s="115"/>
    </row>
    <row r="679" spans="39:46" ht="15">
      <c r="AM679" s="114"/>
      <c r="AT679" s="115"/>
    </row>
    <row r="680" spans="39:46" ht="15">
      <c r="AM680" s="114"/>
      <c r="AT680" s="115"/>
    </row>
    <row r="681" spans="39:46" ht="15">
      <c r="AM681" s="114"/>
      <c r="AT681" s="115"/>
    </row>
    <row r="682" spans="39:46" ht="15">
      <c r="AM682" s="114"/>
      <c r="AT682" s="115"/>
    </row>
    <row r="683" spans="39:46" ht="15">
      <c r="AM683" s="114"/>
      <c r="AT683" s="115"/>
    </row>
    <row r="684" spans="39:46" ht="15">
      <c r="AM684" s="114"/>
      <c r="AT684" s="115"/>
    </row>
    <row r="685" spans="39:46" ht="15">
      <c r="AM685" s="114"/>
      <c r="AT685" s="115"/>
    </row>
    <row r="686" spans="39:46" ht="15">
      <c r="AM686" s="114"/>
      <c r="AT686" s="115"/>
    </row>
    <row r="687" spans="39:46" ht="15">
      <c r="AM687" s="114"/>
      <c r="AT687" s="115"/>
    </row>
    <row r="688" spans="39:46" ht="15">
      <c r="AM688" s="114"/>
      <c r="AT688" s="115"/>
    </row>
    <row r="689" spans="39:46" ht="15">
      <c r="AM689" s="114"/>
      <c r="AT689" s="115"/>
    </row>
    <row r="690" spans="39:46" ht="15">
      <c r="AM690" s="114"/>
      <c r="AT690" s="115"/>
    </row>
    <row r="691" spans="39:46" ht="15">
      <c r="AM691" s="114"/>
      <c r="AT691" s="115"/>
    </row>
    <row r="692" spans="39:46" ht="15">
      <c r="AM692" s="114"/>
      <c r="AT692" s="115"/>
    </row>
    <row r="693" spans="39:46" ht="15">
      <c r="AM693" s="114"/>
      <c r="AT693" s="115"/>
    </row>
    <row r="694" spans="39:46" ht="15">
      <c r="AM694" s="114"/>
      <c r="AT694" s="115"/>
    </row>
    <row r="695" spans="39:46" ht="15">
      <c r="AM695" s="114"/>
      <c r="AT695" s="115"/>
    </row>
    <row r="696" spans="39:46" ht="15">
      <c r="AM696" s="114"/>
      <c r="AT696" s="115"/>
    </row>
    <row r="697" spans="39:46" ht="15">
      <c r="AM697" s="114"/>
      <c r="AT697" s="115"/>
    </row>
    <row r="698" spans="39:46" ht="15">
      <c r="AM698" s="114"/>
      <c r="AT698" s="115"/>
    </row>
    <row r="699" spans="39:46" ht="15">
      <c r="AM699" s="114"/>
      <c r="AT699" s="115"/>
    </row>
    <row r="700" spans="39:46" ht="15">
      <c r="AM700" s="114"/>
      <c r="AT700" s="115"/>
    </row>
    <row r="701" spans="39:46" ht="15">
      <c r="AM701" s="114"/>
      <c r="AT701" s="115"/>
    </row>
    <row r="702" spans="39:46" ht="15">
      <c r="AM702" s="114"/>
      <c r="AT702" s="115"/>
    </row>
    <row r="703" spans="39:46" ht="15">
      <c r="AM703" s="114"/>
      <c r="AT703" s="115"/>
    </row>
    <row r="704" spans="39:46" ht="15">
      <c r="AM704" s="114"/>
      <c r="AT704" s="115"/>
    </row>
    <row r="705" spans="39:46" ht="15">
      <c r="AM705" s="114"/>
      <c r="AT705" s="115"/>
    </row>
    <row r="706" spans="39:46" ht="15">
      <c r="AM706" s="114"/>
      <c r="AT706" s="115"/>
    </row>
    <row r="707" spans="39:46" ht="15">
      <c r="AM707" s="114"/>
      <c r="AT707" s="115"/>
    </row>
    <row r="708" spans="39:46" ht="15">
      <c r="AM708" s="114"/>
      <c r="AT708" s="115"/>
    </row>
    <row r="709" spans="39:46" ht="15">
      <c r="AM709" s="114"/>
      <c r="AT709" s="115"/>
    </row>
    <row r="710" spans="39:46" ht="15">
      <c r="AM710" s="114"/>
      <c r="AT710" s="115"/>
    </row>
    <row r="711" spans="39:46" ht="15">
      <c r="AM711" s="114"/>
      <c r="AT711" s="115"/>
    </row>
    <row r="712" spans="39:46" ht="15">
      <c r="AM712" s="114"/>
      <c r="AT712" s="115"/>
    </row>
    <row r="713" spans="39:46" ht="15">
      <c r="AM713" s="114"/>
      <c r="AT713" s="115"/>
    </row>
    <row r="714" spans="39:46" ht="15">
      <c r="AM714" s="114"/>
      <c r="AT714" s="115"/>
    </row>
    <row r="715" spans="39:46" ht="15">
      <c r="AM715" s="114"/>
      <c r="AT715" s="115"/>
    </row>
    <row r="716" spans="39:46" ht="15">
      <c r="AM716" s="114"/>
      <c r="AT716" s="115"/>
    </row>
    <row r="717" spans="39:46" ht="15">
      <c r="AM717" s="114"/>
      <c r="AT717" s="115"/>
    </row>
    <row r="718" spans="39:46" ht="15">
      <c r="AM718" s="114"/>
      <c r="AT718" s="115"/>
    </row>
    <row r="719" spans="39:46" ht="15">
      <c r="AM719" s="114"/>
      <c r="AT719" s="115"/>
    </row>
    <row r="720" spans="39:46" ht="15">
      <c r="AM720" s="114"/>
      <c r="AT720" s="115"/>
    </row>
    <row r="721" spans="39:46" ht="15">
      <c r="AM721" s="114"/>
      <c r="AT721" s="115"/>
    </row>
    <row r="722" spans="39:46" ht="15">
      <c r="AM722" s="114"/>
      <c r="AT722" s="115"/>
    </row>
    <row r="723" spans="39:46" ht="15">
      <c r="AM723" s="114"/>
      <c r="AT723" s="115"/>
    </row>
    <row r="724" spans="39:46" ht="15">
      <c r="AM724" s="114"/>
      <c r="AT724" s="115"/>
    </row>
    <row r="725" spans="39:46" ht="15">
      <c r="AM725" s="114"/>
      <c r="AT725" s="115"/>
    </row>
    <row r="726" spans="39:46" ht="15">
      <c r="AM726" s="114"/>
      <c r="AT726" s="115"/>
    </row>
    <row r="727" spans="39:46" ht="15">
      <c r="AM727" s="114"/>
      <c r="AT727" s="115"/>
    </row>
    <row r="728" spans="39:46" ht="15">
      <c r="AM728" s="114"/>
      <c r="AT728" s="115"/>
    </row>
    <row r="729" spans="39:46" ht="15">
      <c r="AM729" s="114"/>
      <c r="AT729" s="115"/>
    </row>
    <row r="730" spans="39:46" ht="15">
      <c r="AM730" s="114"/>
      <c r="AT730" s="115"/>
    </row>
    <row r="731" spans="39:46" ht="15">
      <c r="AM731" s="114"/>
      <c r="AT731" s="115"/>
    </row>
    <row r="732" spans="39:46" ht="15">
      <c r="AM732" s="114"/>
      <c r="AT732" s="115"/>
    </row>
    <row r="733" spans="39:46" ht="15">
      <c r="AM733" s="114"/>
      <c r="AT733" s="115"/>
    </row>
    <row r="734" spans="39:46" ht="15">
      <c r="AM734" s="114"/>
      <c r="AT734" s="115"/>
    </row>
    <row r="735" spans="39:46" ht="15">
      <c r="AM735" s="114"/>
      <c r="AT735" s="115"/>
    </row>
    <row r="736" spans="39:46" ht="15">
      <c r="AM736" s="114"/>
      <c r="AT736" s="115"/>
    </row>
    <row r="737" spans="39:46" ht="15">
      <c r="AM737" s="114"/>
      <c r="AT737" s="115"/>
    </row>
    <row r="738" spans="39:46" ht="15">
      <c r="AM738" s="114"/>
      <c r="AT738" s="115"/>
    </row>
    <row r="739" spans="39:46" ht="15">
      <c r="AM739" s="114"/>
      <c r="AT739" s="115"/>
    </row>
    <row r="740" spans="39:46" ht="15">
      <c r="AM740" s="114"/>
      <c r="AT740" s="115"/>
    </row>
    <row r="741" spans="39:46" ht="15">
      <c r="AM741" s="114"/>
      <c r="AT741" s="115"/>
    </row>
    <row r="742" spans="39:46" ht="15">
      <c r="AM742" s="114"/>
      <c r="AT742" s="115"/>
    </row>
    <row r="743" spans="39:46" ht="15">
      <c r="AM743" s="114"/>
      <c r="AT743" s="115"/>
    </row>
    <row r="744" spans="39:46" ht="15">
      <c r="AM744" s="114"/>
      <c r="AT744" s="115"/>
    </row>
    <row r="745" spans="39:46" ht="15">
      <c r="AM745" s="114"/>
      <c r="AT745" s="115"/>
    </row>
    <row r="746" spans="39:46" ht="15">
      <c r="AM746" s="114"/>
      <c r="AT746" s="115"/>
    </row>
    <row r="747" spans="39:46" ht="15">
      <c r="AM747" s="114"/>
      <c r="AT747" s="115"/>
    </row>
    <row r="748" spans="39:46" ht="15">
      <c r="AM748" s="114"/>
      <c r="AT748" s="115"/>
    </row>
    <row r="749" spans="39:46" ht="15">
      <c r="AM749" s="114"/>
      <c r="AT749" s="115"/>
    </row>
    <row r="750" spans="39:46" ht="15">
      <c r="AM750" s="114"/>
      <c r="AT750" s="115"/>
    </row>
    <row r="751" spans="39:46" ht="15">
      <c r="AM751" s="114"/>
      <c r="AT751" s="115"/>
    </row>
    <row r="752" spans="39:46" ht="15">
      <c r="AM752" s="114"/>
      <c r="AT752" s="115"/>
    </row>
    <row r="753" spans="39:46" ht="15">
      <c r="AM753" s="114"/>
      <c r="AT753" s="115"/>
    </row>
    <row r="754" spans="39:46" ht="15">
      <c r="AM754" s="114"/>
      <c r="AT754" s="115"/>
    </row>
    <row r="755" spans="39:46" ht="15">
      <c r="AM755" s="114"/>
      <c r="AT755" s="115"/>
    </row>
    <row r="756" spans="39:46" ht="15">
      <c r="AM756" s="114"/>
      <c r="AT756" s="115"/>
    </row>
    <row r="757" spans="39:46" ht="15">
      <c r="AM757" s="114"/>
      <c r="AT757" s="115"/>
    </row>
    <row r="758" spans="39:46" ht="15">
      <c r="AM758" s="114"/>
      <c r="AT758" s="115"/>
    </row>
    <row r="759" spans="39:46" ht="15">
      <c r="AM759" s="114"/>
      <c r="AT759" s="115"/>
    </row>
    <row r="760" spans="39:46" ht="15">
      <c r="AM760" s="114"/>
      <c r="AT760" s="115"/>
    </row>
    <row r="761" spans="39:46" ht="15">
      <c r="AM761" s="114"/>
      <c r="AT761" s="115"/>
    </row>
    <row r="762" spans="39:46" ht="15">
      <c r="AM762" s="114"/>
      <c r="AT762" s="115"/>
    </row>
    <row r="763" spans="39:46" ht="15">
      <c r="AM763" s="114"/>
      <c r="AT763" s="115"/>
    </row>
    <row r="764" spans="39:46" ht="15">
      <c r="AM764" s="114"/>
      <c r="AT764" s="115"/>
    </row>
    <row r="765" spans="39:46" ht="15">
      <c r="AM765" s="114"/>
      <c r="AT765" s="115"/>
    </row>
    <row r="766" spans="39:46" ht="15">
      <c r="AM766" s="114"/>
      <c r="AT766" s="115"/>
    </row>
    <row r="767" spans="39:46" ht="15">
      <c r="AM767" s="114"/>
      <c r="AT767" s="115"/>
    </row>
    <row r="768" spans="39:46" ht="15">
      <c r="AM768" s="114"/>
      <c r="AT768" s="115"/>
    </row>
    <row r="769" spans="39:46" ht="15">
      <c r="AM769" s="114"/>
      <c r="AT769" s="115"/>
    </row>
    <row r="770" spans="39:46" ht="15">
      <c r="AM770" s="114"/>
      <c r="AT770" s="115"/>
    </row>
    <row r="771" spans="39:46" ht="15">
      <c r="AM771" s="114"/>
      <c r="AT771" s="115"/>
    </row>
    <row r="772" spans="39:46" ht="15">
      <c r="AM772" s="114"/>
      <c r="AT772" s="115"/>
    </row>
    <row r="773" spans="39:46" ht="15">
      <c r="AM773" s="114"/>
      <c r="AT773" s="115"/>
    </row>
    <row r="774" spans="39:46" ht="15">
      <c r="AM774" s="114"/>
      <c r="AT774" s="115"/>
    </row>
    <row r="775" spans="39:46" ht="15">
      <c r="AM775" s="114"/>
      <c r="AT775" s="115"/>
    </row>
    <row r="776" spans="39:46" ht="15">
      <c r="AM776" s="114"/>
      <c r="AT776" s="115"/>
    </row>
    <row r="777" spans="39:46" ht="15">
      <c r="AM777" s="114"/>
      <c r="AT777" s="115"/>
    </row>
    <row r="778" spans="39:46" ht="15">
      <c r="AM778" s="114"/>
      <c r="AT778" s="115"/>
    </row>
    <row r="779" spans="39:46" ht="15">
      <c r="AM779" s="114"/>
      <c r="AT779" s="115"/>
    </row>
    <row r="780" spans="39:46" ht="15">
      <c r="AM780" s="114"/>
      <c r="AT780" s="115"/>
    </row>
    <row r="781" spans="39:46" ht="15">
      <c r="AM781" s="114"/>
      <c r="AT781" s="115"/>
    </row>
    <row r="782" spans="39:46" ht="15">
      <c r="AM782" s="114"/>
      <c r="AT782" s="115"/>
    </row>
    <row r="783" spans="39:46" ht="15">
      <c r="AM783" s="114"/>
      <c r="AT783" s="115"/>
    </row>
    <row r="784" spans="39:46" ht="15">
      <c r="AM784" s="114"/>
      <c r="AT784" s="115"/>
    </row>
    <row r="785" spans="39:46" ht="15">
      <c r="AM785" s="114"/>
      <c r="AT785" s="115"/>
    </row>
    <row r="786" spans="39:46" ht="15">
      <c r="AM786" s="114"/>
      <c r="AT786" s="115"/>
    </row>
    <row r="787" spans="39:46" ht="15">
      <c r="AM787" s="114"/>
      <c r="AT787" s="115"/>
    </row>
    <row r="788" spans="39:46" ht="15">
      <c r="AM788" s="114"/>
      <c r="AT788" s="115"/>
    </row>
    <row r="789" spans="39:46" ht="15">
      <c r="AM789" s="114"/>
      <c r="AT789" s="115"/>
    </row>
    <row r="790" spans="39:46" ht="15">
      <c r="AM790" s="114"/>
      <c r="AT790" s="115"/>
    </row>
    <row r="791" spans="39:46" ht="15">
      <c r="AM791" s="114"/>
      <c r="AT791" s="115"/>
    </row>
    <row r="792" spans="39:46" ht="15">
      <c r="AM792" s="114"/>
      <c r="AT792" s="115"/>
    </row>
    <row r="793" spans="39:46" ht="15">
      <c r="AM793" s="114"/>
      <c r="AT793" s="115"/>
    </row>
    <row r="794" spans="39:46" ht="15">
      <c r="AM794" s="114"/>
      <c r="AT794" s="115"/>
    </row>
    <row r="795" spans="39:46" ht="15">
      <c r="AM795" s="114"/>
      <c r="AT795" s="115"/>
    </row>
    <row r="796" spans="39:46" ht="15">
      <c r="AM796" s="114"/>
      <c r="AT796" s="115"/>
    </row>
    <row r="797" spans="39:46" ht="15">
      <c r="AM797" s="114"/>
      <c r="AT797" s="115"/>
    </row>
    <row r="798" spans="39:46" ht="15">
      <c r="AM798" s="114"/>
      <c r="AT798" s="115"/>
    </row>
    <row r="799" spans="39:46" ht="15">
      <c r="AM799" s="114"/>
      <c r="AT799" s="115"/>
    </row>
    <row r="800" spans="39:46" ht="15">
      <c r="AM800" s="114"/>
      <c r="AT800" s="115"/>
    </row>
    <row r="801" spans="39:46" ht="15">
      <c r="AM801" s="114"/>
      <c r="AT801" s="115"/>
    </row>
    <row r="802" spans="39:46" ht="15">
      <c r="AM802" s="114"/>
      <c r="AT802" s="115"/>
    </row>
    <row r="803" spans="39:46" ht="15">
      <c r="AM803" s="114"/>
      <c r="AT803" s="115"/>
    </row>
    <row r="804" spans="39:46" ht="15">
      <c r="AM804" s="114"/>
      <c r="AT804" s="115"/>
    </row>
    <row r="805" spans="39:46" ht="15">
      <c r="AM805" s="114"/>
      <c r="AT805" s="115"/>
    </row>
    <row r="806" spans="39:46" ht="15">
      <c r="AM806" s="114"/>
      <c r="AT806" s="115"/>
    </row>
    <row r="807" spans="39:46" ht="15">
      <c r="AM807" s="114"/>
      <c r="AT807" s="115"/>
    </row>
    <row r="808" spans="39:46" ht="15">
      <c r="AM808" s="114"/>
      <c r="AT808" s="115"/>
    </row>
    <row r="809" spans="39:46" ht="15">
      <c r="AM809" s="114"/>
      <c r="AT809" s="115"/>
    </row>
    <row r="810" spans="39:46" ht="15">
      <c r="AM810" s="114"/>
      <c r="AT810" s="115"/>
    </row>
    <row r="811" spans="39:46" ht="15">
      <c r="AM811" s="114"/>
      <c r="AT811" s="115"/>
    </row>
    <row r="812" spans="39:46" ht="15">
      <c r="AM812" s="114"/>
      <c r="AT812" s="115"/>
    </row>
    <row r="813" spans="39:46" ht="15">
      <c r="AM813" s="114"/>
      <c r="AT813" s="115"/>
    </row>
    <row r="814" spans="39:46" ht="15">
      <c r="AM814" s="114"/>
      <c r="AT814" s="115"/>
    </row>
    <row r="815" spans="39:46" ht="15">
      <c r="AM815" s="114"/>
      <c r="AT815" s="115"/>
    </row>
    <row r="816" spans="39:46" ht="15">
      <c r="AM816" s="114"/>
      <c r="AT816" s="115"/>
    </row>
    <row r="817" spans="39:46" ht="15">
      <c r="AM817" s="114"/>
      <c r="AT817" s="115"/>
    </row>
    <row r="818" spans="39:46" ht="15">
      <c r="AM818" s="114"/>
      <c r="AT818" s="115"/>
    </row>
    <row r="819" spans="39:46" ht="15">
      <c r="AM819" s="114"/>
      <c r="AT819" s="115"/>
    </row>
    <row r="820" spans="39:46" ht="15">
      <c r="AM820" s="114"/>
      <c r="AT820" s="115"/>
    </row>
    <row r="821" spans="39:46" ht="15">
      <c r="AM821" s="114"/>
      <c r="AT821" s="115"/>
    </row>
    <row r="822" spans="39:46" ht="15">
      <c r="AM822" s="114"/>
      <c r="AT822" s="115"/>
    </row>
    <row r="823" spans="39:46" ht="15">
      <c r="AM823" s="114"/>
      <c r="AT823" s="115"/>
    </row>
    <row r="824" spans="39:46" ht="15">
      <c r="AM824" s="114"/>
      <c r="AT824" s="115"/>
    </row>
    <row r="825" spans="39:46" ht="15">
      <c r="AM825" s="114"/>
      <c r="AT825" s="115"/>
    </row>
    <row r="826" spans="39:46" ht="15">
      <c r="AM826" s="114"/>
      <c r="AT826" s="115"/>
    </row>
    <row r="827" spans="39:46" ht="15">
      <c r="AM827" s="114"/>
      <c r="AT827" s="115"/>
    </row>
    <row r="828" spans="39:46" ht="15">
      <c r="AM828" s="114"/>
      <c r="AT828" s="115"/>
    </row>
    <row r="829" spans="39:46" ht="15">
      <c r="AM829" s="114"/>
      <c r="AT829" s="115"/>
    </row>
    <row r="830" ht="15">
      <c r="AM830" s="114"/>
    </row>
    <row r="831" ht="15">
      <c r="AM831" s="114"/>
    </row>
  </sheetData>
  <sheetProtection selectLockedCells="1"/>
  <mergeCells count="48">
    <mergeCell ref="G4:I4"/>
    <mergeCell ref="K4:M4"/>
    <mergeCell ref="R6:T6"/>
    <mergeCell ref="M13:R13"/>
    <mergeCell ref="X37:X38"/>
    <mergeCell ref="Y37:Y38"/>
    <mergeCell ref="AA30:AA33"/>
    <mergeCell ref="AA34:AA35"/>
    <mergeCell ref="Q7:S7"/>
    <mergeCell ref="Q11:S11"/>
    <mergeCell ref="M14:R15"/>
    <mergeCell ref="S14:S15"/>
    <mergeCell ref="M16:R16"/>
    <mergeCell ref="E17:N17"/>
    <mergeCell ref="D15:K15"/>
    <mergeCell ref="AE30:AE33"/>
    <mergeCell ref="AF30:AF33"/>
    <mergeCell ref="AB34:AB37"/>
    <mergeCell ref="AB30:AB33"/>
    <mergeCell ref="AC30:AC33"/>
    <mergeCell ref="AD30:AD33"/>
    <mergeCell ref="AD34:AD35"/>
    <mergeCell ref="AE34:AE37"/>
    <mergeCell ref="AC34:AC37"/>
    <mergeCell ref="AF34:AF37"/>
    <mergeCell ref="N43:R43"/>
    <mergeCell ref="N42:S42"/>
    <mergeCell ref="N45:R45"/>
    <mergeCell ref="N44:R44"/>
    <mergeCell ref="G67:I69"/>
    <mergeCell ref="L67:N68"/>
    <mergeCell ref="S67:S68"/>
    <mergeCell ref="C67:E68"/>
    <mergeCell ref="B63:Y65"/>
    <mergeCell ref="D49:M49"/>
    <mergeCell ref="AA24:AE27"/>
    <mergeCell ref="N47:R47"/>
    <mergeCell ref="N48:R48"/>
    <mergeCell ref="C48:M48"/>
    <mergeCell ref="N49:R49"/>
    <mergeCell ref="R30:S30"/>
    <mergeCell ref="N46:R46"/>
    <mergeCell ref="B14:B15"/>
    <mergeCell ref="B16:B17"/>
    <mergeCell ref="U14:U15"/>
    <mergeCell ref="D14:L14"/>
    <mergeCell ref="D16:K16"/>
    <mergeCell ref="N29:S29"/>
  </mergeCells>
  <dataValidations count="9">
    <dataValidation type="list" allowBlank="1" showInputMessage="1" showErrorMessage="1" sqref="Q7:S7">
      <formula1>$AI$451:$AI4</formula1>
    </dataValidation>
    <dataValidation type="list" allowBlank="1" showInputMessage="1" showErrorMessage="1" sqref="N29">
      <formula1>$AY$3:$AY$7</formula1>
    </dataValidation>
    <dataValidation type="list" allowBlank="1" showInputMessage="1" showErrorMessage="1" sqref="T29">
      <formula1>$AY$3:$AY$6</formula1>
    </dataValidation>
    <dataValidation type="list" allowBlank="1" showInputMessage="1" showErrorMessage="1" sqref="S22:T22">
      <formula1>$AW$3:$AW$5</formula1>
    </dataValidation>
    <dataValidation type="list" allowBlank="1" showInputMessage="1" showErrorMessage="1" sqref="B115">
      <formula1>Coverage</formula1>
    </dataValidation>
    <dataValidation type="whole" allowBlank="1" showInputMessage="1" showErrorMessage="1" sqref="V34">
      <formula1>0</formula1>
      <formula2>$S$33</formula2>
    </dataValidation>
    <dataValidation type="list" allowBlank="1" showInputMessage="1" showErrorMessage="1" sqref="T30 R30">
      <formula1>$AW$13:$AW$16</formula1>
    </dataValidation>
    <dataValidation type="list" allowBlank="1" showInputMessage="1" showErrorMessage="1" sqref="T13:T15">
      <formula1>ChargeName</formula1>
    </dataValidation>
    <dataValidation type="list" allowBlank="1" showInputMessage="1" showErrorMessage="1" sqref="Q11:S11">
      <formula1>$AN$4:$AN$347</formula1>
    </dataValidation>
  </dataValidations>
  <printOptions horizontalCentered="1"/>
  <pageMargins left="0.25" right="0.25" top="0.25" bottom="0.25" header="0" footer="0"/>
  <pageSetup fitToHeight="10" fitToWidth="1" horizontalDpi="600" verticalDpi="600" orientation="portrait" scale="71" r:id="rId2"/>
  <headerFooter>
    <oddFooter>&amp;R&amp;8&amp;F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L Newmann</dc:creator>
  <cp:keywords/>
  <dc:description/>
  <cp:lastModifiedBy>pchebultz</cp:lastModifiedBy>
  <cp:lastPrinted>2017-07-28T16:27:31Z</cp:lastPrinted>
  <dcterms:created xsi:type="dcterms:W3CDTF">2014-08-26T01:16:07Z</dcterms:created>
  <dcterms:modified xsi:type="dcterms:W3CDTF">2017-08-11T16:39:19Z</dcterms:modified>
  <cp:category/>
  <cp:version/>
  <cp:contentType/>
  <cp:contentStatus/>
</cp:coreProperties>
</file>